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omments1.xml" ContentType="application/vnd.openxmlformats-officedocument.spreadsheetml.comments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comments2.xml" ContentType="application/vnd.openxmlformats-officedocument.spreadsheetml.comments+xml"/>
  <Override PartName="/xl/drawings/drawing18.xml" ContentType="application/vnd.openxmlformats-officedocument.drawing+xml"/>
  <Override PartName="/xl/comments3.xml" ContentType="application/vnd.openxmlformats-officedocument.spreadsheetml.comments+xml"/>
  <Override PartName="/xl/drawings/drawing19.xml" ContentType="application/vnd.openxmlformats-officedocument.drawing+xml"/>
  <Override PartName="/xl/comments4.xml" ContentType="application/vnd.openxmlformats-officedocument.spreadsheetml.comments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/>
  <mc:AlternateContent xmlns:mc="http://schemas.openxmlformats.org/markup-compatibility/2006">
    <mc:Choice Requires="x15">
      <x15ac:absPath xmlns:x15ac="http://schemas.microsoft.com/office/spreadsheetml/2010/11/ac" url="C:\Users\brije\Dropbox\Important file By Brijesh Patel\result\Version 1.5\"/>
    </mc:Choice>
  </mc:AlternateContent>
  <xr:revisionPtr revIDLastSave="0" documentId="13_ncr:1_{9902F403-AAD6-4FB6-AED3-3C9F27A3360F}" xr6:coauthVersionLast="47" xr6:coauthVersionMax="47" xr10:uidLastSave="{00000000-0000-0000-0000-000000000000}"/>
  <workbookProtection workbookAlgorithmName="SHA-512" workbookHashValue="j+0FlB3fX5fN5FCbQjzos9LPSG3T2LPUGJ1HBqPho5Ei1teLAF1pQ+BXGngKgXxQ642THrK24HiRZiw5n4hkbw==" workbookSaltValue="IneFzbJFZBlx/FZrX1SDPA==" workbookSpinCount="100000" lockStructure="1"/>
  <bookViews>
    <workbookView showSheetTabs="0" xWindow="-108" yWindow="-108" windowWidth="23256" windowHeight="12456" xr2:uid="{00000000-000D-0000-FFFF-FFFF00000000}"/>
  </bookViews>
  <sheets>
    <sheet name="Index_Brijesh" sheetId="26" r:id="rId1"/>
    <sheet name="PROBLEMS" sheetId="27" r:id="rId2"/>
    <sheet name="Data Entry" sheetId="1" r:id="rId3"/>
    <sheet name="Gujarati" sheetId="2" r:id="rId4"/>
    <sheet name="Maths" sheetId="8" r:id="rId5"/>
    <sheet name="English" sheetId="12" r:id="rId6"/>
    <sheet name="Evs" sheetId="11" r:id="rId7"/>
    <sheet name="Mark Slip" sheetId="32" r:id="rId8"/>
    <sheet name="Attandance Day" sheetId="28" r:id="rId9"/>
    <sheet name="UDISE PLUS" sheetId="29" r:id="rId10"/>
    <sheet name="Title-C" sheetId="17" r:id="rId11"/>
    <sheet name="SEM1 PATRAK-C" sheetId="14" r:id="rId12"/>
    <sheet name="PATRAK-C" sheetId="13" r:id="rId13"/>
    <sheet name="Title-B" sheetId="18" r:id="rId14"/>
    <sheet name="SEM1 PATRAK-B" sheetId="15" r:id="rId15"/>
    <sheet name="SEM2 PATRAK-B" sheetId="16" r:id="rId16"/>
    <sheet name="PATRAK-F" sheetId="23" r:id="rId17"/>
    <sheet name="PATRAK-F 2PAGE" sheetId="30" r:id="rId18"/>
    <sheet name="PRIVATE RESULT" sheetId="31" r:id="rId19"/>
    <sheet name="School Grade" sheetId="19" r:id="rId20"/>
    <sheet name="Subject Grade" sheetId="20" r:id="rId21"/>
    <sheet name="Pass No" sheetId="21" r:id="rId22"/>
    <sheet name="Action Plan" sheetId="22" r:id="rId23"/>
  </sheets>
  <externalReferences>
    <externalReference r:id="rId24"/>
  </externalReferences>
  <definedNames>
    <definedName name="_xlnm.Print_Area" localSheetId="22">'Action Plan'!$A$1:$I$25</definedName>
    <definedName name="_xlnm.Print_Area" localSheetId="8">OFFSET('Attandance Day'!$A$1,0,0,(COUNT('Attandance Day'!$A$1:$A$63)+3),3)</definedName>
    <definedName name="_xlnm.Print_Area" localSheetId="5">OFFSET(English!$A$1,0,0,(COUNT(English!$A$1:$A$63)+3),10)</definedName>
    <definedName name="_xlnm.Print_Area" localSheetId="6">OFFSET(Evs!$A$1,0,0,(COUNT(Evs!$A$1:$A$63)+3),10)</definedName>
    <definedName name="_xlnm.Print_Area" localSheetId="3">OFFSET(Gujarati!$A$1,0,0,(COUNT(Gujarati!$A$1:$A$63)+3),10)</definedName>
    <definedName name="_xlnm.Print_Area" localSheetId="7">OFFSET('Mark Slip'!$A$1,0,0,(COUNT('Mark Slip'!$A$1:$A$69)+8),17)</definedName>
    <definedName name="_xlnm.Print_Area" localSheetId="4">OFFSET(Maths!$A$1,0,0,(COUNT(Maths!$A$1:$A$63)+3),10)</definedName>
    <definedName name="_xlnm.Print_Area" localSheetId="21">'Pass No'!$A$1:$G$23</definedName>
    <definedName name="_xlnm.Print_Area" localSheetId="12">OFFSET('PATRAK-C'!$A$1,0,0,(COUNT('PATRAK-C'!$A$1:$A$67)+7),41)</definedName>
    <definedName name="_xlnm.Print_Area" localSheetId="16">'PATRAK-F'!$A$1:$I$28,'PATRAK-F'!$L$1:$S$28</definedName>
    <definedName name="_xlnm.Print_Area" localSheetId="17">'PATRAK-F 2PAGE'!$A$1:$W$30</definedName>
    <definedName name="_xlnm.Print_Area" localSheetId="18">'PRIVATE RESULT'!$A$1:$N$33</definedName>
    <definedName name="_xlnm.Print_Area" localSheetId="19">'School Grade'!$A$1:$O$25</definedName>
    <definedName name="_xlnm.Print_Area" localSheetId="14">OFFSET('SEM1 PATRAK-B'!$A$1,0,0,(COUNT('SEM1 PATRAK-B'!$A$1:$A$65)+5),43)</definedName>
    <definedName name="_xlnm.Print_Area" localSheetId="11">OFFSET('SEM1 PATRAK-C'!$A$1,0,0,(COUNT('SEM1 PATRAK-C'!$A$1:$A$67)+7),29)</definedName>
    <definedName name="_xlnm.Print_Area" localSheetId="15">OFFSET('SEM2 PATRAK-B'!$A$1,0,0,(COUNT('SEM2 PATRAK-B'!$A$1:$A$65)+5),43)</definedName>
    <definedName name="_xlnm.Print_Area" localSheetId="20">'Subject Grade'!$A$1:$I$24</definedName>
    <definedName name="_xlnm.Print_Area" localSheetId="13">'Title-B'!$A$1:$I$19</definedName>
    <definedName name="_xlnm.Print_Area" localSheetId="10">'Title-C'!$A$1:$V$27</definedName>
    <definedName name="_xlnm.Print_Area" localSheetId="9">OFFSET('UDISE PLUS'!$A$1,0,0,(COUNT('UDISE PLUS'!$A$1:$A$62)+2),7)</definedName>
    <definedName name="_xlnm.Print_Titles" localSheetId="8">'Attandance Day'!$1:$3</definedName>
    <definedName name="_xlnm.Print_Titles" localSheetId="5">English!$1:$3</definedName>
    <definedName name="_xlnm.Print_Titles" localSheetId="6">Evs!$1:$3</definedName>
    <definedName name="_xlnm.Print_Titles" localSheetId="3">Gujarati!$1:$3</definedName>
    <definedName name="_xlnm.Print_Titles" localSheetId="7">'Mark Slip'!$1:$8</definedName>
    <definedName name="_xlnm.Print_Titles" localSheetId="4">Maths!$1:$3</definedName>
    <definedName name="_xlnm.Print_Titles" localSheetId="12">'PATRAK-C'!$A:$A,'PATRAK-C'!$1:$7</definedName>
    <definedName name="_xlnm.Print_Titles" localSheetId="14">'SEM1 PATRAK-B'!$1:$5</definedName>
    <definedName name="_xlnm.Print_Titles" localSheetId="11">'SEM1 PATRAK-C'!$A:$A,'SEM1 PATRAK-C'!$1:$7</definedName>
    <definedName name="_xlnm.Print_Titles" localSheetId="15">'SEM2 PATRAK-B'!$1:$5</definedName>
    <definedName name="_xlnm.Print_Titles" localSheetId="9">'UDISE PLUS'!$1:$2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0" i="31" l="1"/>
  <c r="A10" i="32"/>
  <c r="B10" i="32"/>
  <c r="A11" i="32"/>
  <c r="Q11" i="32" s="1"/>
  <c r="B11" i="32"/>
  <c r="A12" i="32"/>
  <c r="B12" i="32"/>
  <c r="A13" i="32"/>
  <c r="B13" i="32"/>
  <c r="A14" i="32"/>
  <c r="B14" i="32"/>
  <c r="A15" i="32"/>
  <c r="Q15" i="32" s="1"/>
  <c r="B15" i="32"/>
  <c r="A16" i="32"/>
  <c r="B16" i="32"/>
  <c r="A17" i="32"/>
  <c r="B17" i="32"/>
  <c r="A18" i="32"/>
  <c r="B18" i="32"/>
  <c r="A19" i="32"/>
  <c r="Q19" i="32" s="1"/>
  <c r="B19" i="32"/>
  <c r="A20" i="32"/>
  <c r="B20" i="32"/>
  <c r="A21" i="32"/>
  <c r="B21" i="32"/>
  <c r="A22" i="32"/>
  <c r="B22" i="32"/>
  <c r="A23" i="32"/>
  <c r="Q23" i="32" s="1"/>
  <c r="B23" i="32"/>
  <c r="A24" i="32"/>
  <c r="B24" i="32"/>
  <c r="A25" i="32"/>
  <c r="B25" i="32"/>
  <c r="A26" i="32"/>
  <c r="B26" i="32"/>
  <c r="A27" i="32"/>
  <c r="Q27" i="32" s="1"/>
  <c r="B27" i="32"/>
  <c r="A28" i="32"/>
  <c r="B28" i="32"/>
  <c r="A29" i="32"/>
  <c r="B29" i="32"/>
  <c r="A30" i="32"/>
  <c r="B30" i="32"/>
  <c r="A31" i="32"/>
  <c r="Q31" i="32" s="1"/>
  <c r="B31" i="32"/>
  <c r="A32" i="32"/>
  <c r="B32" i="32"/>
  <c r="A33" i="32"/>
  <c r="B33" i="32"/>
  <c r="A34" i="32"/>
  <c r="B34" i="32"/>
  <c r="A35" i="32"/>
  <c r="Q35" i="32" s="1"/>
  <c r="B35" i="32"/>
  <c r="A36" i="32"/>
  <c r="B36" i="32"/>
  <c r="A37" i="32"/>
  <c r="B37" i="32"/>
  <c r="A38" i="32"/>
  <c r="B38" i="32"/>
  <c r="A39" i="32"/>
  <c r="Q39" i="32" s="1"/>
  <c r="B39" i="32"/>
  <c r="A40" i="32"/>
  <c r="B40" i="32"/>
  <c r="A41" i="32"/>
  <c r="B41" i="32"/>
  <c r="A42" i="32"/>
  <c r="B42" i="32"/>
  <c r="A43" i="32"/>
  <c r="Q43" i="32" s="1"/>
  <c r="B43" i="32"/>
  <c r="A44" i="32"/>
  <c r="B44" i="32"/>
  <c r="A45" i="32"/>
  <c r="B45" i="32"/>
  <c r="A46" i="32"/>
  <c r="B46" i="32"/>
  <c r="A47" i="32"/>
  <c r="Q47" i="32" s="1"/>
  <c r="B47" i="32"/>
  <c r="A48" i="32"/>
  <c r="B48" i="32"/>
  <c r="A49" i="32"/>
  <c r="B49" i="32"/>
  <c r="A50" i="32"/>
  <c r="B50" i="32"/>
  <c r="A51" i="32"/>
  <c r="Q51" i="32" s="1"/>
  <c r="B51" i="32"/>
  <c r="A52" i="32"/>
  <c r="B52" i="32"/>
  <c r="A53" i="32"/>
  <c r="B53" i="32"/>
  <c r="A54" i="32"/>
  <c r="B54" i="32"/>
  <c r="A55" i="32"/>
  <c r="Q55" i="32" s="1"/>
  <c r="B55" i="32"/>
  <c r="A56" i="32"/>
  <c r="B56" i="32"/>
  <c r="A57" i="32"/>
  <c r="B57" i="32"/>
  <c r="A58" i="32"/>
  <c r="B58" i="32"/>
  <c r="A59" i="32"/>
  <c r="Q59" i="32" s="1"/>
  <c r="B59" i="32"/>
  <c r="A60" i="32"/>
  <c r="B60" i="32"/>
  <c r="A61" i="32"/>
  <c r="B61" i="32"/>
  <c r="A62" i="32"/>
  <c r="B62" i="32"/>
  <c r="A63" i="32"/>
  <c r="Q63" i="32" s="1"/>
  <c r="B63" i="32"/>
  <c r="A64" i="32"/>
  <c r="B64" i="32"/>
  <c r="A65" i="32"/>
  <c r="B65" i="32"/>
  <c r="A66" i="32"/>
  <c r="B66" i="32"/>
  <c r="A67" i="32"/>
  <c r="Q67" i="32" s="1"/>
  <c r="B67" i="32"/>
  <c r="A68" i="32"/>
  <c r="B68" i="32"/>
  <c r="B9" i="32"/>
  <c r="A9" i="32"/>
  <c r="Q9" i="32" s="1"/>
  <c r="H3" i="32"/>
  <c r="C3" i="32"/>
  <c r="A1" i="32"/>
  <c r="Q68" i="32"/>
  <c r="Q66" i="32"/>
  <c r="Q65" i="32"/>
  <c r="Q64" i="32"/>
  <c r="Q62" i="32"/>
  <c r="Q61" i="32"/>
  <c r="Q60" i="32"/>
  <c r="Q58" i="32"/>
  <c r="Q57" i="32"/>
  <c r="Q56" i="32"/>
  <c r="Q54" i="32"/>
  <c r="Q53" i="32"/>
  <c r="Q52" i="32"/>
  <c r="Q50" i="32"/>
  <c r="Q49" i="32"/>
  <c r="Q48" i="32"/>
  <c r="Q46" i="32"/>
  <c r="Q45" i="32"/>
  <c r="Q44" i="32"/>
  <c r="Q42" i="32"/>
  <c r="Q41" i="32"/>
  <c r="Q40" i="32"/>
  <c r="Q38" i="32"/>
  <c r="Q37" i="32"/>
  <c r="Q36" i="32"/>
  <c r="Q34" i="32"/>
  <c r="Q33" i="32"/>
  <c r="Q32" i="32"/>
  <c r="Q30" i="32"/>
  <c r="Q29" i="32"/>
  <c r="Q28" i="32"/>
  <c r="Q26" i="32"/>
  <c r="Q25" i="32"/>
  <c r="Q24" i="32"/>
  <c r="Q22" i="32"/>
  <c r="Q21" i="32"/>
  <c r="Q20" i="32"/>
  <c r="Q18" i="32"/>
  <c r="Q17" i="32"/>
  <c r="Q16" i="32"/>
  <c r="Q14" i="32"/>
  <c r="Q13" i="32"/>
  <c r="Q12" i="32"/>
  <c r="Q10" i="32"/>
  <c r="Q8" i="32"/>
  <c r="B27" i="31"/>
  <c r="N29" i="30"/>
  <c r="B29" i="30"/>
  <c r="B22" i="23"/>
  <c r="V2" i="1"/>
  <c r="H23" i="31"/>
  <c r="C23" i="31"/>
  <c r="M25" i="31"/>
  <c r="N21" i="31"/>
  <c r="M21" i="31"/>
  <c r="N20" i="31"/>
  <c r="M20" i="31"/>
  <c r="N19" i="31"/>
  <c r="M19" i="31"/>
  <c r="J19" i="31"/>
  <c r="I19" i="31"/>
  <c r="H19" i="31"/>
  <c r="E19" i="31"/>
  <c r="D19" i="31"/>
  <c r="C19" i="31"/>
  <c r="N18" i="31"/>
  <c r="M18" i="31"/>
  <c r="J18" i="31"/>
  <c r="I18" i="31"/>
  <c r="H18" i="31"/>
  <c r="E18" i="31"/>
  <c r="D18" i="31"/>
  <c r="C18" i="31"/>
  <c r="N17" i="31"/>
  <c r="M17" i="31"/>
  <c r="J17" i="31"/>
  <c r="I17" i="31"/>
  <c r="H17" i="31"/>
  <c r="E17" i="31"/>
  <c r="D17" i="31"/>
  <c r="C17" i="31"/>
  <c r="N16" i="31"/>
  <c r="M16" i="31"/>
  <c r="J16" i="31"/>
  <c r="I16" i="31"/>
  <c r="H16" i="31"/>
  <c r="E16" i="31"/>
  <c r="D16" i="31"/>
  <c r="C16" i="31"/>
  <c r="L12" i="31"/>
  <c r="G12" i="31"/>
  <c r="C12" i="31"/>
  <c r="C10" i="31"/>
  <c r="K20" i="31" l="1"/>
  <c r="F20" i="31"/>
  <c r="C25" i="31"/>
  <c r="H25" i="31"/>
  <c r="N25" i="31"/>
  <c r="A6" i="31"/>
  <c r="A4" i="31"/>
  <c r="A2" i="31"/>
  <c r="Q2" i="31"/>
  <c r="AA53" i="30"/>
  <c r="AB53" i="30"/>
  <c r="AC53" i="30"/>
  <c r="AD53" i="30"/>
  <c r="AE53" i="30"/>
  <c r="AF53" i="30"/>
  <c r="AG53" i="30"/>
  <c r="AH53" i="30"/>
  <c r="AI53" i="30"/>
  <c r="AJ53" i="30"/>
  <c r="AK53" i="30"/>
  <c r="AL53" i="30"/>
  <c r="AM53" i="30"/>
  <c r="AN53" i="30"/>
  <c r="AO53" i="30"/>
  <c r="AP53" i="30"/>
  <c r="AQ53" i="30"/>
  <c r="AR53" i="30"/>
  <c r="AS53" i="30"/>
  <c r="AT53" i="30"/>
  <c r="AU53" i="30"/>
  <c r="AV53" i="30"/>
  <c r="AW53" i="30"/>
  <c r="AA54" i="30"/>
  <c r="AB54" i="30"/>
  <c r="AC54" i="30"/>
  <c r="AD54" i="30"/>
  <c r="AE54" i="30"/>
  <c r="AF54" i="30"/>
  <c r="AG54" i="30"/>
  <c r="AH54" i="30"/>
  <c r="AI54" i="30"/>
  <c r="AJ54" i="30"/>
  <c r="AK54" i="30"/>
  <c r="AL54" i="30"/>
  <c r="AM54" i="30"/>
  <c r="AN54" i="30"/>
  <c r="AO54" i="30"/>
  <c r="AP54" i="30"/>
  <c r="AQ54" i="30"/>
  <c r="AR54" i="30"/>
  <c r="AS54" i="30"/>
  <c r="AT54" i="30"/>
  <c r="AU54" i="30"/>
  <c r="AV54" i="30"/>
  <c r="AW54" i="30"/>
  <c r="AA55" i="30"/>
  <c r="AB55" i="30"/>
  <c r="AC55" i="30"/>
  <c r="AD55" i="30"/>
  <c r="AE55" i="30"/>
  <c r="AF55" i="30"/>
  <c r="AG55" i="30"/>
  <c r="AH55" i="30"/>
  <c r="AI55" i="30"/>
  <c r="AJ55" i="30"/>
  <c r="AK55" i="30"/>
  <c r="AL55" i="30"/>
  <c r="AM55" i="30"/>
  <c r="AN55" i="30"/>
  <c r="AO55" i="30"/>
  <c r="AP55" i="30"/>
  <c r="AQ55" i="30"/>
  <c r="AR55" i="30"/>
  <c r="AS55" i="30"/>
  <c r="AT55" i="30"/>
  <c r="AU55" i="30"/>
  <c r="AV55" i="30"/>
  <c r="AW55" i="30"/>
  <c r="AA56" i="30"/>
  <c r="AB56" i="30"/>
  <c r="AC56" i="30"/>
  <c r="AD56" i="30"/>
  <c r="AE56" i="30"/>
  <c r="AF56" i="30"/>
  <c r="AG56" i="30"/>
  <c r="AH56" i="30"/>
  <c r="AI56" i="30"/>
  <c r="AJ56" i="30"/>
  <c r="AK56" i="30"/>
  <c r="AL56" i="30"/>
  <c r="AM56" i="30"/>
  <c r="AN56" i="30"/>
  <c r="AO56" i="30"/>
  <c r="AP56" i="30"/>
  <c r="AQ56" i="30"/>
  <c r="AR56" i="30"/>
  <c r="AS56" i="30"/>
  <c r="AT56" i="30"/>
  <c r="AU56" i="30"/>
  <c r="AV56" i="30"/>
  <c r="AW56" i="30"/>
  <c r="AA57" i="30"/>
  <c r="AB57" i="30"/>
  <c r="AC57" i="30"/>
  <c r="AD57" i="30"/>
  <c r="AE57" i="30"/>
  <c r="AF57" i="30"/>
  <c r="AG57" i="30"/>
  <c r="AH57" i="30"/>
  <c r="AI57" i="30"/>
  <c r="AJ57" i="30"/>
  <c r="AK57" i="30"/>
  <c r="AL57" i="30"/>
  <c r="AM57" i="30"/>
  <c r="AN57" i="30"/>
  <c r="AO57" i="30"/>
  <c r="AP57" i="30"/>
  <c r="AQ57" i="30"/>
  <c r="AR57" i="30"/>
  <c r="AS57" i="30"/>
  <c r="AT57" i="30"/>
  <c r="AU57" i="30"/>
  <c r="AV57" i="30"/>
  <c r="AW57" i="30"/>
  <c r="AA58" i="30"/>
  <c r="AB58" i="30"/>
  <c r="AC58" i="30"/>
  <c r="AD58" i="30"/>
  <c r="AE58" i="30"/>
  <c r="AF58" i="30"/>
  <c r="AG58" i="30"/>
  <c r="AH58" i="30"/>
  <c r="AI58" i="30"/>
  <c r="AJ58" i="30"/>
  <c r="AK58" i="30"/>
  <c r="AL58" i="30"/>
  <c r="AM58" i="30"/>
  <c r="AN58" i="30"/>
  <c r="AO58" i="30"/>
  <c r="AP58" i="30"/>
  <c r="AQ58" i="30"/>
  <c r="AR58" i="30"/>
  <c r="AS58" i="30"/>
  <c r="AT58" i="30"/>
  <c r="AU58" i="30"/>
  <c r="AV58" i="30"/>
  <c r="AW58" i="30"/>
  <c r="AA59" i="30"/>
  <c r="AB59" i="30"/>
  <c r="AC59" i="30"/>
  <c r="AD59" i="30"/>
  <c r="AE59" i="30"/>
  <c r="AF59" i="30"/>
  <c r="AG59" i="30"/>
  <c r="AH59" i="30"/>
  <c r="AI59" i="30"/>
  <c r="AJ59" i="30"/>
  <c r="AK59" i="30"/>
  <c r="AL59" i="30"/>
  <c r="AM59" i="30"/>
  <c r="AN59" i="30"/>
  <c r="AO59" i="30"/>
  <c r="AP59" i="30"/>
  <c r="AQ59" i="30"/>
  <c r="AR59" i="30"/>
  <c r="AS59" i="30"/>
  <c r="AT59" i="30"/>
  <c r="AU59" i="30"/>
  <c r="AV59" i="30"/>
  <c r="AW59" i="30"/>
  <c r="AA60" i="30"/>
  <c r="AB60" i="30"/>
  <c r="AC60" i="30"/>
  <c r="AD60" i="30"/>
  <c r="AE60" i="30"/>
  <c r="AF60" i="30"/>
  <c r="AG60" i="30"/>
  <c r="AH60" i="30"/>
  <c r="AI60" i="30"/>
  <c r="AJ60" i="30"/>
  <c r="AK60" i="30"/>
  <c r="AL60" i="30"/>
  <c r="AM60" i="30"/>
  <c r="AN60" i="30"/>
  <c r="AO60" i="30"/>
  <c r="AP60" i="30"/>
  <c r="AQ60" i="30"/>
  <c r="AR60" i="30"/>
  <c r="AS60" i="30"/>
  <c r="AT60" i="30"/>
  <c r="AU60" i="30"/>
  <c r="AV60" i="30"/>
  <c r="AW60" i="30"/>
  <c r="AA61" i="30"/>
  <c r="AB61" i="30"/>
  <c r="AC61" i="30"/>
  <c r="AD61" i="30"/>
  <c r="AE61" i="30"/>
  <c r="AF61" i="30"/>
  <c r="AG61" i="30"/>
  <c r="AH61" i="30"/>
  <c r="AI61" i="30"/>
  <c r="AJ61" i="30"/>
  <c r="AK61" i="30"/>
  <c r="AL61" i="30"/>
  <c r="AM61" i="30"/>
  <c r="AN61" i="30"/>
  <c r="AO61" i="30"/>
  <c r="AP61" i="30"/>
  <c r="AQ61" i="30"/>
  <c r="AR61" i="30"/>
  <c r="AS61" i="30"/>
  <c r="AT61" i="30"/>
  <c r="AU61" i="30"/>
  <c r="AV61" i="30"/>
  <c r="AW61" i="30"/>
  <c r="AA62" i="30"/>
  <c r="AB62" i="30"/>
  <c r="AC62" i="30"/>
  <c r="AD62" i="30"/>
  <c r="AE62" i="30"/>
  <c r="AF62" i="30"/>
  <c r="AG62" i="30"/>
  <c r="AH62" i="30"/>
  <c r="AI62" i="30"/>
  <c r="AJ62" i="30"/>
  <c r="AK62" i="30"/>
  <c r="AL62" i="30"/>
  <c r="AM62" i="30"/>
  <c r="AN62" i="30"/>
  <c r="AO62" i="30"/>
  <c r="AP62" i="30"/>
  <c r="AQ62" i="30"/>
  <c r="AR62" i="30"/>
  <c r="AS62" i="30"/>
  <c r="AT62" i="30"/>
  <c r="AU62" i="30"/>
  <c r="AV62" i="30"/>
  <c r="AW62" i="30"/>
  <c r="AA63" i="30"/>
  <c r="AB63" i="30"/>
  <c r="AC63" i="30"/>
  <c r="AD63" i="30"/>
  <c r="AE63" i="30"/>
  <c r="AF63" i="30"/>
  <c r="AG63" i="30"/>
  <c r="AH63" i="30"/>
  <c r="AI63" i="30"/>
  <c r="AJ63" i="30"/>
  <c r="AK63" i="30"/>
  <c r="AL63" i="30"/>
  <c r="AM63" i="30"/>
  <c r="AN63" i="30"/>
  <c r="AO63" i="30"/>
  <c r="AP63" i="30"/>
  <c r="AQ63" i="30"/>
  <c r="AR63" i="30"/>
  <c r="AS63" i="30"/>
  <c r="AT63" i="30"/>
  <c r="AU63" i="30"/>
  <c r="AV63" i="30"/>
  <c r="AW63" i="30"/>
  <c r="AA64" i="30"/>
  <c r="AB64" i="30"/>
  <c r="AC64" i="30"/>
  <c r="AD64" i="30"/>
  <c r="AE64" i="30"/>
  <c r="AF64" i="30"/>
  <c r="AG64" i="30"/>
  <c r="AH64" i="30"/>
  <c r="AI64" i="30"/>
  <c r="AJ64" i="30"/>
  <c r="AK64" i="30"/>
  <c r="AL64" i="30"/>
  <c r="AM64" i="30"/>
  <c r="AN64" i="30"/>
  <c r="AO64" i="30"/>
  <c r="AP64" i="30"/>
  <c r="AQ64" i="30"/>
  <c r="AR64" i="30"/>
  <c r="AS64" i="30"/>
  <c r="AT64" i="30"/>
  <c r="AU64" i="30"/>
  <c r="AV64" i="30"/>
  <c r="AW64" i="30"/>
  <c r="AA65" i="30"/>
  <c r="AB65" i="30"/>
  <c r="AC65" i="30"/>
  <c r="AD65" i="30"/>
  <c r="AE65" i="30"/>
  <c r="AF65" i="30"/>
  <c r="AG65" i="30"/>
  <c r="AH65" i="30"/>
  <c r="AI65" i="30"/>
  <c r="AJ65" i="30"/>
  <c r="AK65" i="30"/>
  <c r="AL65" i="30"/>
  <c r="AM65" i="30"/>
  <c r="AN65" i="30"/>
  <c r="AO65" i="30"/>
  <c r="AP65" i="30"/>
  <c r="AQ65" i="30"/>
  <c r="AR65" i="30"/>
  <c r="AS65" i="30"/>
  <c r="AT65" i="30"/>
  <c r="AU65" i="30"/>
  <c r="AV65" i="30"/>
  <c r="AW65" i="30"/>
  <c r="AA66" i="30"/>
  <c r="AB66" i="30"/>
  <c r="AC66" i="30"/>
  <c r="AD66" i="30"/>
  <c r="AE66" i="30"/>
  <c r="AF66" i="30"/>
  <c r="AG66" i="30"/>
  <c r="AH66" i="30"/>
  <c r="AI66" i="30"/>
  <c r="AJ66" i="30"/>
  <c r="AK66" i="30"/>
  <c r="AL66" i="30"/>
  <c r="AM66" i="30"/>
  <c r="AN66" i="30"/>
  <c r="AO66" i="30"/>
  <c r="AP66" i="30"/>
  <c r="AQ66" i="30"/>
  <c r="AR66" i="30"/>
  <c r="AS66" i="30"/>
  <c r="AT66" i="30"/>
  <c r="AU66" i="30"/>
  <c r="AV66" i="30"/>
  <c r="AW66" i="30"/>
  <c r="AA67" i="30"/>
  <c r="AB67" i="30"/>
  <c r="AC67" i="30"/>
  <c r="AD67" i="30"/>
  <c r="AE67" i="30"/>
  <c r="AF67" i="30"/>
  <c r="AG67" i="30"/>
  <c r="AH67" i="30"/>
  <c r="AI67" i="30"/>
  <c r="AJ67" i="30"/>
  <c r="AK67" i="30"/>
  <c r="AL67" i="30"/>
  <c r="AM67" i="30"/>
  <c r="AN67" i="30"/>
  <c r="AO67" i="30"/>
  <c r="AP67" i="30"/>
  <c r="AQ67" i="30"/>
  <c r="AR67" i="30"/>
  <c r="AS67" i="30"/>
  <c r="AT67" i="30"/>
  <c r="AU67" i="30"/>
  <c r="AV67" i="30"/>
  <c r="AW67" i="30"/>
  <c r="AA68" i="30"/>
  <c r="AB68" i="30"/>
  <c r="AC68" i="30"/>
  <c r="AD68" i="30"/>
  <c r="AE68" i="30"/>
  <c r="AF68" i="30"/>
  <c r="AG68" i="30"/>
  <c r="AH68" i="30"/>
  <c r="AI68" i="30"/>
  <c r="AJ68" i="30"/>
  <c r="AK68" i="30"/>
  <c r="AL68" i="30"/>
  <c r="AM68" i="30"/>
  <c r="AN68" i="30"/>
  <c r="AO68" i="30"/>
  <c r="AP68" i="30"/>
  <c r="AQ68" i="30"/>
  <c r="AR68" i="30"/>
  <c r="AS68" i="30"/>
  <c r="AT68" i="30"/>
  <c r="AU68" i="30"/>
  <c r="AV68" i="30"/>
  <c r="AW68" i="30"/>
  <c r="AA69" i="30"/>
  <c r="AB69" i="30"/>
  <c r="AC69" i="30"/>
  <c r="AD69" i="30"/>
  <c r="AE69" i="30"/>
  <c r="AF69" i="30"/>
  <c r="AG69" i="30"/>
  <c r="AH69" i="30"/>
  <c r="AI69" i="30"/>
  <c r="AJ69" i="30"/>
  <c r="AK69" i="30"/>
  <c r="AL69" i="30"/>
  <c r="AM69" i="30"/>
  <c r="AN69" i="30"/>
  <c r="AO69" i="30"/>
  <c r="AP69" i="30"/>
  <c r="AQ69" i="30"/>
  <c r="AR69" i="30"/>
  <c r="AS69" i="30"/>
  <c r="AT69" i="30"/>
  <c r="AU69" i="30"/>
  <c r="AV69" i="30"/>
  <c r="AW69" i="30"/>
  <c r="AA70" i="30"/>
  <c r="AB70" i="30"/>
  <c r="AC70" i="30"/>
  <c r="AD70" i="30"/>
  <c r="AE70" i="30"/>
  <c r="AF70" i="30"/>
  <c r="AG70" i="30"/>
  <c r="AH70" i="30"/>
  <c r="AI70" i="30"/>
  <c r="AJ70" i="30"/>
  <c r="AK70" i="30"/>
  <c r="AL70" i="30"/>
  <c r="AM70" i="30"/>
  <c r="AN70" i="30"/>
  <c r="AO70" i="30"/>
  <c r="AP70" i="30"/>
  <c r="AQ70" i="30"/>
  <c r="AR70" i="30"/>
  <c r="AS70" i="30"/>
  <c r="AT70" i="30"/>
  <c r="AU70" i="30"/>
  <c r="AV70" i="30"/>
  <c r="AW70" i="30"/>
  <c r="AA71" i="30"/>
  <c r="AB71" i="30"/>
  <c r="AC71" i="30"/>
  <c r="AD71" i="30"/>
  <c r="AE71" i="30"/>
  <c r="AF71" i="30"/>
  <c r="AG71" i="30"/>
  <c r="AH71" i="30"/>
  <c r="AI71" i="30"/>
  <c r="AJ71" i="30"/>
  <c r="AK71" i="30"/>
  <c r="AL71" i="30"/>
  <c r="AM71" i="30"/>
  <c r="AN71" i="30"/>
  <c r="AO71" i="30"/>
  <c r="AP71" i="30"/>
  <c r="AQ71" i="30"/>
  <c r="AR71" i="30"/>
  <c r="AS71" i="30"/>
  <c r="AT71" i="30"/>
  <c r="AU71" i="30"/>
  <c r="AV71" i="30"/>
  <c r="AW71" i="30"/>
  <c r="AA72" i="30"/>
  <c r="AB72" i="30"/>
  <c r="AC72" i="30"/>
  <c r="AD72" i="30"/>
  <c r="AE72" i="30"/>
  <c r="AF72" i="30"/>
  <c r="AG72" i="30"/>
  <c r="AH72" i="30"/>
  <c r="AI72" i="30"/>
  <c r="AJ72" i="30"/>
  <c r="AK72" i="30"/>
  <c r="AL72" i="30"/>
  <c r="AM72" i="30"/>
  <c r="AN72" i="30"/>
  <c r="AO72" i="30"/>
  <c r="AP72" i="30"/>
  <c r="AQ72" i="30"/>
  <c r="AR72" i="30"/>
  <c r="AS72" i="30"/>
  <c r="AT72" i="30"/>
  <c r="AU72" i="30"/>
  <c r="AV72" i="30"/>
  <c r="AW72" i="30"/>
  <c r="AA73" i="30"/>
  <c r="AB73" i="30"/>
  <c r="AC73" i="30"/>
  <c r="AD73" i="30"/>
  <c r="AE73" i="30"/>
  <c r="AF73" i="30"/>
  <c r="AG73" i="30"/>
  <c r="AH73" i="30"/>
  <c r="AI73" i="30"/>
  <c r="AJ73" i="30"/>
  <c r="AK73" i="30"/>
  <c r="AL73" i="30"/>
  <c r="AM73" i="30"/>
  <c r="AN73" i="30"/>
  <c r="AO73" i="30"/>
  <c r="AP73" i="30"/>
  <c r="AQ73" i="30"/>
  <c r="AR73" i="30"/>
  <c r="AS73" i="30"/>
  <c r="AT73" i="30"/>
  <c r="AU73" i="30"/>
  <c r="AV73" i="30"/>
  <c r="AW73" i="30"/>
  <c r="AA74" i="30"/>
  <c r="AB74" i="30"/>
  <c r="AC74" i="30"/>
  <c r="AD74" i="30"/>
  <c r="AE74" i="30"/>
  <c r="AF74" i="30"/>
  <c r="AG74" i="30"/>
  <c r="AH74" i="30"/>
  <c r="AI74" i="30"/>
  <c r="AJ74" i="30"/>
  <c r="AK74" i="30"/>
  <c r="AL74" i="30"/>
  <c r="AM74" i="30"/>
  <c r="AN74" i="30"/>
  <c r="AO74" i="30"/>
  <c r="AP74" i="30"/>
  <c r="AQ74" i="30"/>
  <c r="AR74" i="30"/>
  <c r="AS74" i="30"/>
  <c r="AT74" i="30"/>
  <c r="AU74" i="30"/>
  <c r="AV74" i="30"/>
  <c r="AW74" i="30"/>
  <c r="AA75" i="30"/>
  <c r="AB75" i="30"/>
  <c r="AC75" i="30"/>
  <c r="AD75" i="30"/>
  <c r="AE75" i="30"/>
  <c r="AF75" i="30"/>
  <c r="AG75" i="30"/>
  <c r="AH75" i="30"/>
  <c r="AI75" i="30"/>
  <c r="AJ75" i="30"/>
  <c r="AK75" i="30"/>
  <c r="AL75" i="30"/>
  <c r="AM75" i="30"/>
  <c r="AN75" i="30"/>
  <c r="AO75" i="30"/>
  <c r="AP75" i="30"/>
  <c r="AQ75" i="30"/>
  <c r="AR75" i="30"/>
  <c r="AS75" i="30"/>
  <c r="AT75" i="30"/>
  <c r="AU75" i="30"/>
  <c r="AV75" i="30"/>
  <c r="AW75" i="30"/>
  <c r="AA76" i="30"/>
  <c r="AB76" i="30"/>
  <c r="AC76" i="30"/>
  <c r="AD76" i="30"/>
  <c r="AE76" i="30"/>
  <c r="AF76" i="30"/>
  <c r="AG76" i="30"/>
  <c r="AH76" i="30"/>
  <c r="AI76" i="30"/>
  <c r="AJ76" i="30"/>
  <c r="AK76" i="30"/>
  <c r="AL76" i="30"/>
  <c r="AM76" i="30"/>
  <c r="AN76" i="30"/>
  <c r="AO76" i="30"/>
  <c r="AP76" i="30"/>
  <c r="AQ76" i="30"/>
  <c r="AR76" i="30"/>
  <c r="AS76" i="30"/>
  <c r="AT76" i="30"/>
  <c r="AU76" i="30"/>
  <c r="AV76" i="30"/>
  <c r="AW76" i="30"/>
  <c r="AA77" i="30"/>
  <c r="AB77" i="30"/>
  <c r="AC77" i="30"/>
  <c r="AD77" i="30"/>
  <c r="AE77" i="30"/>
  <c r="AF77" i="30"/>
  <c r="AG77" i="30"/>
  <c r="AH77" i="30"/>
  <c r="AI77" i="30"/>
  <c r="AJ77" i="30"/>
  <c r="AK77" i="30"/>
  <c r="AL77" i="30"/>
  <c r="AM77" i="30"/>
  <c r="AN77" i="30"/>
  <c r="AO77" i="30"/>
  <c r="AP77" i="30"/>
  <c r="AQ77" i="30"/>
  <c r="AR77" i="30"/>
  <c r="AS77" i="30"/>
  <c r="AT77" i="30"/>
  <c r="AU77" i="30"/>
  <c r="AV77" i="30"/>
  <c r="AW77" i="30"/>
  <c r="AA78" i="30"/>
  <c r="AB78" i="30"/>
  <c r="AC78" i="30"/>
  <c r="AD78" i="30"/>
  <c r="AE78" i="30"/>
  <c r="AF78" i="30"/>
  <c r="AG78" i="30"/>
  <c r="AH78" i="30"/>
  <c r="AI78" i="30"/>
  <c r="AJ78" i="30"/>
  <c r="AK78" i="30"/>
  <c r="AL78" i="30"/>
  <c r="AM78" i="30"/>
  <c r="AN78" i="30"/>
  <c r="AO78" i="30"/>
  <c r="AP78" i="30"/>
  <c r="AQ78" i="30"/>
  <c r="AR78" i="30"/>
  <c r="AS78" i="30"/>
  <c r="AT78" i="30"/>
  <c r="AU78" i="30"/>
  <c r="AV78" i="30"/>
  <c r="AW78" i="30"/>
  <c r="AA79" i="30"/>
  <c r="AB79" i="30"/>
  <c r="AC79" i="30"/>
  <c r="AD79" i="30"/>
  <c r="AE79" i="30"/>
  <c r="AF79" i="30"/>
  <c r="AG79" i="30"/>
  <c r="AH79" i="30"/>
  <c r="AI79" i="30"/>
  <c r="AJ79" i="30"/>
  <c r="AK79" i="30"/>
  <c r="AL79" i="30"/>
  <c r="AM79" i="30"/>
  <c r="AN79" i="30"/>
  <c r="AO79" i="30"/>
  <c r="AP79" i="30"/>
  <c r="AQ79" i="30"/>
  <c r="AR79" i="30"/>
  <c r="AS79" i="30"/>
  <c r="AT79" i="30"/>
  <c r="AU79" i="30"/>
  <c r="AV79" i="30"/>
  <c r="AW79" i="30"/>
  <c r="AA80" i="30"/>
  <c r="AB80" i="30"/>
  <c r="AC80" i="30"/>
  <c r="AD80" i="30"/>
  <c r="AE80" i="30"/>
  <c r="AF80" i="30"/>
  <c r="AG80" i="30"/>
  <c r="AH80" i="30"/>
  <c r="AI80" i="30"/>
  <c r="AJ80" i="30"/>
  <c r="AK80" i="30"/>
  <c r="AL80" i="30"/>
  <c r="AM80" i="30"/>
  <c r="AN80" i="30"/>
  <c r="AO80" i="30"/>
  <c r="AP80" i="30"/>
  <c r="AQ80" i="30"/>
  <c r="AR80" i="30"/>
  <c r="AS80" i="30"/>
  <c r="AT80" i="30"/>
  <c r="AU80" i="30"/>
  <c r="AV80" i="30"/>
  <c r="AW80" i="30"/>
  <c r="AA81" i="30"/>
  <c r="AB81" i="30"/>
  <c r="AC81" i="30"/>
  <c r="AD81" i="30"/>
  <c r="AE81" i="30"/>
  <c r="AF81" i="30"/>
  <c r="AG81" i="30"/>
  <c r="AH81" i="30"/>
  <c r="AI81" i="30"/>
  <c r="AJ81" i="30"/>
  <c r="AK81" i="30"/>
  <c r="AL81" i="30"/>
  <c r="AM81" i="30"/>
  <c r="AN81" i="30"/>
  <c r="AO81" i="30"/>
  <c r="AP81" i="30"/>
  <c r="AQ81" i="30"/>
  <c r="AR81" i="30"/>
  <c r="AS81" i="30"/>
  <c r="AT81" i="30"/>
  <c r="AU81" i="30"/>
  <c r="AV81" i="30"/>
  <c r="AW81" i="30"/>
  <c r="AA82" i="30"/>
  <c r="AB82" i="30"/>
  <c r="AC82" i="30"/>
  <c r="AD82" i="30"/>
  <c r="AE82" i="30"/>
  <c r="AF82" i="30"/>
  <c r="AG82" i="30"/>
  <c r="AH82" i="30"/>
  <c r="AI82" i="30"/>
  <c r="AJ82" i="30"/>
  <c r="AK82" i="30"/>
  <c r="AL82" i="30"/>
  <c r="AM82" i="30"/>
  <c r="AN82" i="30"/>
  <c r="AO82" i="30"/>
  <c r="AP82" i="30"/>
  <c r="AQ82" i="30"/>
  <c r="AR82" i="30"/>
  <c r="AS82" i="30"/>
  <c r="AT82" i="30"/>
  <c r="AU82" i="30"/>
  <c r="AV82" i="30"/>
  <c r="AW82" i="30"/>
  <c r="AA83" i="30"/>
  <c r="AB83" i="30"/>
  <c r="AC83" i="30"/>
  <c r="AD83" i="30"/>
  <c r="AE83" i="30"/>
  <c r="AF83" i="30"/>
  <c r="AG83" i="30"/>
  <c r="AH83" i="30"/>
  <c r="AI83" i="30"/>
  <c r="AJ83" i="30"/>
  <c r="AK83" i="30"/>
  <c r="AL83" i="30"/>
  <c r="AM83" i="30"/>
  <c r="AN83" i="30"/>
  <c r="AO83" i="30"/>
  <c r="AP83" i="30"/>
  <c r="AQ83" i="30"/>
  <c r="AR83" i="30"/>
  <c r="AS83" i="30"/>
  <c r="AT83" i="30"/>
  <c r="AU83" i="30"/>
  <c r="AV83" i="30"/>
  <c r="AW83" i="30"/>
  <c r="AA84" i="30"/>
  <c r="AB84" i="30"/>
  <c r="AC84" i="30"/>
  <c r="AD84" i="30"/>
  <c r="AE84" i="30"/>
  <c r="AF84" i="30"/>
  <c r="AG84" i="30"/>
  <c r="AH84" i="30"/>
  <c r="AI84" i="30"/>
  <c r="AJ84" i="30"/>
  <c r="AK84" i="30"/>
  <c r="AL84" i="30"/>
  <c r="AM84" i="30"/>
  <c r="AN84" i="30"/>
  <c r="AO84" i="30"/>
  <c r="AP84" i="30"/>
  <c r="AQ84" i="30"/>
  <c r="AR84" i="30"/>
  <c r="AS84" i="30"/>
  <c r="AT84" i="30"/>
  <c r="AU84" i="30"/>
  <c r="AV84" i="30"/>
  <c r="AW84" i="30"/>
  <c r="AA85" i="30"/>
  <c r="AB85" i="30"/>
  <c r="AC85" i="30"/>
  <c r="AD85" i="30"/>
  <c r="AE85" i="30"/>
  <c r="AF85" i="30"/>
  <c r="AG85" i="30"/>
  <c r="AH85" i="30"/>
  <c r="AI85" i="30"/>
  <c r="AJ85" i="30"/>
  <c r="AK85" i="30"/>
  <c r="AL85" i="30"/>
  <c r="AM85" i="30"/>
  <c r="AN85" i="30"/>
  <c r="AO85" i="30"/>
  <c r="AP85" i="30"/>
  <c r="AQ85" i="30"/>
  <c r="AR85" i="30"/>
  <c r="AS85" i="30"/>
  <c r="AT85" i="30"/>
  <c r="AU85" i="30"/>
  <c r="AV85" i="30"/>
  <c r="AW85" i="30"/>
  <c r="AA86" i="30"/>
  <c r="AB86" i="30"/>
  <c r="AC86" i="30"/>
  <c r="AD86" i="30"/>
  <c r="AE86" i="30"/>
  <c r="AF86" i="30"/>
  <c r="AG86" i="30"/>
  <c r="AH86" i="30"/>
  <c r="AI86" i="30"/>
  <c r="AJ86" i="30"/>
  <c r="AK86" i="30"/>
  <c r="AL86" i="30"/>
  <c r="AM86" i="30"/>
  <c r="AN86" i="30"/>
  <c r="AO86" i="30"/>
  <c r="AP86" i="30"/>
  <c r="AQ86" i="30"/>
  <c r="AR86" i="30"/>
  <c r="AS86" i="30"/>
  <c r="AT86" i="30"/>
  <c r="AU86" i="30"/>
  <c r="AV86" i="30"/>
  <c r="AW86" i="30"/>
  <c r="AA87" i="30"/>
  <c r="AB87" i="30"/>
  <c r="AC87" i="30"/>
  <c r="AD87" i="30"/>
  <c r="AE87" i="30"/>
  <c r="AF87" i="30"/>
  <c r="AG87" i="30"/>
  <c r="AH87" i="30"/>
  <c r="AI87" i="30"/>
  <c r="AJ87" i="30"/>
  <c r="AK87" i="30"/>
  <c r="AL87" i="30"/>
  <c r="AM87" i="30"/>
  <c r="AN87" i="30"/>
  <c r="AO87" i="30"/>
  <c r="AP87" i="30"/>
  <c r="AQ87" i="30"/>
  <c r="AR87" i="30"/>
  <c r="AS87" i="30"/>
  <c r="AT87" i="30"/>
  <c r="AU87" i="30"/>
  <c r="AV87" i="30"/>
  <c r="AW87" i="30"/>
  <c r="AA88" i="30"/>
  <c r="AB88" i="30"/>
  <c r="AC88" i="30"/>
  <c r="AD88" i="30"/>
  <c r="AE88" i="30"/>
  <c r="AF88" i="30"/>
  <c r="AG88" i="30"/>
  <c r="AH88" i="30"/>
  <c r="AI88" i="30"/>
  <c r="AJ88" i="30"/>
  <c r="AK88" i="30"/>
  <c r="AL88" i="30"/>
  <c r="AM88" i="30"/>
  <c r="AN88" i="30"/>
  <c r="AO88" i="30"/>
  <c r="AP88" i="30"/>
  <c r="AQ88" i="30"/>
  <c r="AR88" i="30"/>
  <c r="AS88" i="30"/>
  <c r="AT88" i="30"/>
  <c r="AU88" i="30"/>
  <c r="AV88" i="30"/>
  <c r="AW88" i="30"/>
  <c r="AA89" i="30"/>
  <c r="AB89" i="30"/>
  <c r="AC89" i="30"/>
  <c r="AD89" i="30"/>
  <c r="AE89" i="30"/>
  <c r="AF89" i="30"/>
  <c r="AG89" i="30"/>
  <c r="AH89" i="30"/>
  <c r="AI89" i="30"/>
  <c r="AJ89" i="30"/>
  <c r="AK89" i="30"/>
  <c r="AL89" i="30"/>
  <c r="AM89" i="30"/>
  <c r="AN89" i="30"/>
  <c r="AO89" i="30"/>
  <c r="AP89" i="30"/>
  <c r="AQ89" i="30"/>
  <c r="AR89" i="30"/>
  <c r="AS89" i="30"/>
  <c r="AT89" i="30"/>
  <c r="AU89" i="30"/>
  <c r="AV89" i="30"/>
  <c r="AW89" i="30"/>
  <c r="AA90" i="30"/>
  <c r="AB90" i="30"/>
  <c r="AC90" i="30"/>
  <c r="AD90" i="30"/>
  <c r="AE90" i="30"/>
  <c r="AF90" i="30"/>
  <c r="AG90" i="30"/>
  <c r="AH90" i="30"/>
  <c r="AI90" i="30"/>
  <c r="AJ90" i="30"/>
  <c r="AK90" i="30"/>
  <c r="AL90" i="30"/>
  <c r="AM90" i="30"/>
  <c r="AN90" i="30"/>
  <c r="AO90" i="30"/>
  <c r="AP90" i="30"/>
  <c r="AQ90" i="30"/>
  <c r="AR90" i="30"/>
  <c r="AS90" i="30"/>
  <c r="AT90" i="30"/>
  <c r="AU90" i="30"/>
  <c r="AV90" i="30"/>
  <c r="AW90" i="30"/>
  <c r="AA91" i="30"/>
  <c r="AB91" i="30"/>
  <c r="AC91" i="30"/>
  <c r="AD91" i="30"/>
  <c r="AE91" i="30"/>
  <c r="AF91" i="30"/>
  <c r="AG91" i="30"/>
  <c r="AH91" i="30"/>
  <c r="AI91" i="30"/>
  <c r="AJ91" i="30"/>
  <c r="AK91" i="30"/>
  <c r="AL91" i="30"/>
  <c r="AM91" i="30"/>
  <c r="AN91" i="30"/>
  <c r="AO91" i="30"/>
  <c r="AP91" i="30"/>
  <c r="AQ91" i="30"/>
  <c r="AR91" i="30"/>
  <c r="AS91" i="30"/>
  <c r="AT91" i="30"/>
  <c r="AU91" i="30"/>
  <c r="AV91" i="30"/>
  <c r="AW91" i="30"/>
  <c r="AA92" i="30"/>
  <c r="AB92" i="30"/>
  <c r="AC92" i="30"/>
  <c r="AD92" i="30"/>
  <c r="AE92" i="30"/>
  <c r="AF92" i="30"/>
  <c r="AG92" i="30"/>
  <c r="AH92" i="30"/>
  <c r="AI92" i="30"/>
  <c r="AJ92" i="30"/>
  <c r="AK92" i="30"/>
  <c r="AL92" i="30"/>
  <c r="AM92" i="30"/>
  <c r="AN92" i="30"/>
  <c r="AO92" i="30"/>
  <c r="AP92" i="30"/>
  <c r="AQ92" i="30"/>
  <c r="AR92" i="30"/>
  <c r="AS92" i="30"/>
  <c r="AT92" i="30"/>
  <c r="AU92" i="30"/>
  <c r="AV92" i="30"/>
  <c r="AW92" i="30"/>
  <c r="AA93" i="30"/>
  <c r="AB93" i="30"/>
  <c r="AC93" i="30"/>
  <c r="AD93" i="30"/>
  <c r="AE93" i="30"/>
  <c r="AF93" i="30"/>
  <c r="AG93" i="30"/>
  <c r="AH93" i="30"/>
  <c r="AI93" i="30"/>
  <c r="AJ93" i="30"/>
  <c r="AK93" i="30"/>
  <c r="AL93" i="30"/>
  <c r="AM93" i="30"/>
  <c r="AN93" i="30"/>
  <c r="AO93" i="30"/>
  <c r="AP93" i="30"/>
  <c r="AQ93" i="30"/>
  <c r="AR93" i="30"/>
  <c r="AS93" i="30"/>
  <c r="AT93" i="30"/>
  <c r="AU93" i="30"/>
  <c r="AV93" i="30"/>
  <c r="AW93" i="30"/>
  <c r="AA94" i="30"/>
  <c r="AB94" i="30"/>
  <c r="AC94" i="30"/>
  <c r="AD94" i="30"/>
  <c r="AE94" i="30"/>
  <c r="AF94" i="30"/>
  <c r="AG94" i="30"/>
  <c r="AH94" i="30"/>
  <c r="AI94" i="30"/>
  <c r="AJ94" i="30"/>
  <c r="AK94" i="30"/>
  <c r="AL94" i="30"/>
  <c r="AM94" i="30"/>
  <c r="AN94" i="30"/>
  <c r="AO94" i="30"/>
  <c r="AP94" i="30"/>
  <c r="AQ94" i="30"/>
  <c r="AR94" i="30"/>
  <c r="AS94" i="30"/>
  <c r="AT94" i="30"/>
  <c r="AU94" i="30"/>
  <c r="AV94" i="30"/>
  <c r="AW94" i="30"/>
  <c r="AA95" i="30"/>
  <c r="AB95" i="30"/>
  <c r="AC95" i="30"/>
  <c r="AD95" i="30"/>
  <c r="AE95" i="30"/>
  <c r="AF95" i="30"/>
  <c r="AG95" i="30"/>
  <c r="AH95" i="30"/>
  <c r="AI95" i="30"/>
  <c r="AJ95" i="30"/>
  <c r="AK95" i="30"/>
  <c r="AL95" i="30"/>
  <c r="AM95" i="30"/>
  <c r="AN95" i="30"/>
  <c r="AO95" i="30"/>
  <c r="AP95" i="30"/>
  <c r="AQ95" i="30"/>
  <c r="AR95" i="30"/>
  <c r="AS95" i="30"/>
  <c r="AT95" i="30"/>
  <c r="AU95" i="30"/>
  <c r="AV95" i="30"/>
  <c r="AW95" i="30"/>
  <c r="AA96" i="30"/>
  <c r="AB96" i="30"/>
  <c r="AC96" i="30"/>
  <c r="AD96" i="30"/>
  <c r="AE96" i="30"/>
  <c r="AF96" i="30"/>
  <c r="AG96" i="30"/>
  <c r="AH96" i="30"/>
  <c r="AI96" i="30"/>
  <c r="AJ96" i="30"/>
  <c r="AK96" i="30"/>
  <c r="AL96" i="30"/>
  <c r="AM96" i="30"/>
  <c r="AN96" i="30"/>
  <c r="AO96" i="30"/>
  <c r="AP96" i="30"/>
  <c r="AQ96" i="30"/>
  <c r="AR96" i="30"/>
  <c r="AS96" i="30"/>
  <c r="AT96" i="30"/>
  <c r="AU96" i="30"/>
  <c r="AV96" i="30"/>
  <c r="AW96" i="30"/>
  <c r="AA97" i="30"/>
  <c r="AB97" i="30"/>
  <c r="AC97" i="30"/>
  <c r="AD97" i="30"/>
  <c r="AE97" i="30"/>
  <c r="AF97" i="30"/>
  <c r="AG97" i="30"/>
  <c r="AH97" i="30"/>
  <c r="AI97" i="30"/>
  <c r="AJ97" i="30"/>
  <c r="AK97" i="30"/>
  <c r="AL97" i="30"/>
  <c r="AM97" i="30"/>
  <c r="AN97" i="30"/>
  <c r="AO97" i="30"/>
  <c r="AP97" i="30"/>
  <c r="AQ97" i="30"/>
  <c r="AR97" i="30"/>
  <c r="AS97" i="30"/>
  <c r="AT97" i="30"/>
  <c r="AU97" i="30"/>
  <c r="AV97" i="30"/>
  <c r="AW97" i="30"/>
  <c r="AA98" i="30"/>
  <c r="AB98" i="30"/>
  <c r="AC98" i="30"/>
  <c r="AD98" i="30"/>
  <c r="AE98" i="30"/>
  <c r="AF98" i="30"/>
  <c r="AG98" i="30"/>
  <c r="AH98" i="30"/>
  <c r="AI98" i="30"/>
  <c r="AJ98" i="30"/>
  <c r="AK98" i="30"/>
  <c r="AL98" i="30"/>
  <c r="AM98" i="30"/>
  <c r="AN98" i="30"/>
  <c r="AO98" i="30"/>
  <c r="AP98" i="30"/>
  <c r="AQ98" i="30"/>
  <c r="AR98" i="30"/>
  <c r="AS98" i="30"/>
  <c r="AT98" i="30"/>
  <c r="AU98" i="30"/>
  <c r="AV98" i="30"/>
  <c r="AW98" i="30"/>
  <c r="AA99" i="30"/>
  <c r="AB99" i="30"/>
  <c r="AC99" i="30"/>
  <c r="AD99" i="30"/>
  <c r="AE99" i="30"/>
  <c r="AF99" i="30"/>
  <c r="AG99" i="30"/>
  <c r="AH99" i="30"/>
  <c r="AI99" i="30"/>
  <c r="AJ99" i="30"/>
  <c r="AK99" i="30"/>
  <c r="AL99" i="30"/>
  <c r="AM99" i="30"/>
  <c r="AN99" i="30"/>
  <c r="AO99" i="30"/>
  <c r="AP99" i="30"/>
  <c r="AQ99" i="30"/>
  <c r="AR99" i="30"/>
  <c r="AS99" i="30"/>
  <c r="AT99" i="30"/>
  <c r="AU99" i="30"/>
  <c r="AV99" i="30"/>
  <c r="AW99" i="30"/>
  <c r="AA100" i="30"/>
  <c r="AB100" i="30"/>
  <c r="AC100" i="30"/>
  <c r="AD100" i="30"/>
  <c r="AE100" i="30"/>
  <c r="AF100" i="30"/>
  <c r="AG100" i="30"/>
  <c r="AH100" i="30"/>
  <c r="AI100" i="30"/>
  <c r="AJ100" i="30"/>
  <c r="AK100" i="30"/>
  <c r="AL100" i="30"/>
  <c r="AM100" i="30"/>
  <c r="AN100" i="30"/>
  <c r="AO100" i="30"/>
  <c r="AP100" i="30"/>
  <c r="AQ100" i="30"/>
  <c r="AR100" i="30"/>
  <c r="AS100" i="30"/>
  <c r="AT100" i="30"/>
  <c r="AU100" i="30"/>
  <c r="AV100" i="30"/>
  <c r="AW100" i="30"/>
  <c r="AA101" i="30"/>
  <c r="AB101" i="30"/>
  <c r="AC101" i="30"/>
  <c r="AD101" i="30"/>
  <c r="AE101" i="30"/>
  <c r="AF101" i="30"/>
  <c r="AG101" i="30"/>
  <c r="AH101" i="30"/>
  <c r="AI101" i="30"/>
  <c r="AJ101" i="30"/>
  <c r="AK101" i="30"/>
  <c r="AL101" i="30"/>
  <c r="AM101" i="30"/>
  <c r="AN101" i="30"/>
  <c r="AO101" i="30"/>
  <c r="AP101" i="30"/>
  <c r="AQ101" i="30"/>
  <c r="AR101" i="30"/>
  <c r="AS101" i="30"/>
  <c r="AT101" i="30"/>
  <c r="AU101" i="30"/>
  <c r="AV101" i="30"/>
  <c r="AW101" i="30"/>
  <c r="AA102" i="30"/>
  <c r="AB102" i="30"/>
  <c r="AC102" i="30"/>
  <c r="AD102" i="30"/>
  <c r="AE102" i="30"/>
  <c r="AF102" i="30"/>
  <c r="AG102" i="30"/>
  <c r="AH102" i="30"/>
  <c r="AI102" i="30"/>
  <c r="AJ102" i="30"/>
  <c r="AK102" i="30"/>
  <c r="AL102" i="30"/>
  <c r="AM102" i="30"/>
  <c r="AN102" i="30"/>
  <c r="AO102" i="30"/>
  <c r="AP102" i="30"/>
  <c r="AQ102" i="30"/>
  <c r="AR102" i="30"/>
  <c r="AS102" i="30"/>
  <c r="AT102" i="30"/>
  <c r="AU102" i="30"/>
  <c r="AV102" i="30"/>
  <c r="AW102" i="30"/>
  <c r="AA103" i="30"/>
  <c r="AB103" i="30"/>
  <c r="AC103" i="30"/>
  <c r="AD103" i="30"/>
  <c r="AE103" i="30"/>
  <c r="AF103" i="30"/>
  <c r="AG103" i="30"/>
  <c r="AH103" i="30"/>
  <c r="AI103" i="30"/>
  <c r="AJ103" i="30"/>
  <c r="AK103" i="30"/>
  <c r="AL103" i="30"/>
  <c r="AM103" i="30"/>
  <c r="AN103" i="30"/>
  <c r="AO103" i="30"/>
  <c r="AP103" i="30"/>
  <c r="AQ103" i="30"/>
  <c r="AR103" i="30"/>
  <c r="AS103" i="30"/>
  <c r="AT103" i="30"/>
  <c r="AU103" i="30"/>
  <c r="AV103" i="30"/>
  <c r="AW103" i="30"/>
  <c r="AA104" i="30"/>
  <c r="AB104" i="30"/>
  <c r="AC104" i="30"/>
  <c r="AD104" i="30"/>
  <c r="AE104" i="30"/>
  <c r="AF104" i="30"/>
  <c r="AG104" i="30"/>
  <c r="AH104" i="30"/>
  <c r="AI104" i="30"/>
  <c r="AJ104" i="30"/>
  <c r="AK104" i="30"/>
  <c r="AL104" i="30"/>
  <c r="AM104" i="30"/>
  <c r="AN104" i="30"/>
  <c r="AO104" i="30"/>
  <c r="AP104" i="30"/>
  <c r="AQ104" i="30"/>
  <c r="AR104" i="30"/>
  <c r="AS104" i="30"/>
  <c r="AT104" i="30"/>
  <c r="AU104" i="30"/>
  <c r="AV104" i="30"/>
  <c r="AW104" i="30"/>
  <c r="AA105" i="30"/>
  <c r="AB105" i="30"/>
  <c r="AC105" i="30"/>
  <c r="AD105" i="30"/>
  <c r="AE105" i="30"/>
  <c r="AF105" i="30"/>
  <c r="AG105" i="30"/>
  <c r="AH105" i="30"/>
  <c r="AI105" i="30"/>
  <c r="AJ105" i="30"/>
  <c r="AK105" i="30"/>
  <c r="AL105" i="30"/>
  <c r="AM105" i="30"/>
  <c r="AN105" i="30"/>
  <c r="AO105" i="30"/>
  <c r="AP105" i="30"/>
  <c r="AQ105" i="30"/>
  <c r="AR105" i="30"/>
  <c r="AS105" i="30"/>
  <c r="AT105" i="30"/>
  <c r="AU105" i="30"/>
  <c r="AV105" i="30"/>
  <c r="AW105" i="30"/>
  <c r="AA106" i="30"/>
  <c r="AB106" i="30"/>
  <c r="AC106" i="30"/>
  <c r="AD106" i="30"/>
  <c r="AE106" i="30"/>
  <c r="AF106" i="30"/>
  <c r="AG106" i="30"/>
  <c r="AH106" i="30"/>
  <c r="AI106" i="30"/>
  <c r="AJ106" i="30"/>
  <c r="AK106" i="30"/>
  <c r="AL106" i="30"/>
  <c r="AM106" i="30"/>
  <c r="AN106" i="30"/>
  <c r="AO106" i="30"/>
  <c r="AP106" i="30"/>
  <c r="AQ106" i="30"/>
  <c r="AR106" i="30"/>
  <c r="AS106" i="30"/>
  <c r="AT106" i="30"/>
  <c r="AU106" i="30"/>
  <c r="AV106" i="30"/>
  <c r="AW106" i="30"/>
  <c r="AA107" i="30"/>
  <c r="AB107" i="30"/>
  <c r="AC107" i="30"/>
  <c r="AD107" i="30"/>
  <c r="AE107" i="30"/>
  <c r="AF107" i="30"/>
  <c r="AG107" i="30"/>
  <c r="AH107" i="30"/>
  <c r="AI107" i="30"/>
  <c r="AJ107" i="30"/>
  <c r="AK107" i="30"/>
  <c r="AL107" i="30"/>
  <c r="AM107" i="30"/>
  <c r="AN107" i="30"/>
  <c r="AO107" i="30"/>
  <c r="AP107" i="30"/>
  <c r="AQ107" i="30"/>
  <c r="AR107" i="30"/>
  <c r="AS107" i="30"/>
  <c r="AT107" i="30"/>
  <c r="AU107" i="30"/>
  <c r="AV107" i="30"/>
  <c r="AW107" i="30"/>
  <c r="AA108" i="30"/>
  <c r="AB108" i="30"/>
  <c r="AC108" i="30"/>
  <c r="AD108" i="30"/>
  <c r="AE108" i="30"/>
  <c r="AF108" i="30"/>
  <c r="AG108" i="30"/>
  <c r="AH108" i="30"/>
  <c r="AI108" i="30"/>
  <c r="AJ108" i="30"/>
  <c r="AK108" i="30"/>
  <c r="AL108" i="30"/>
  <c r="AM108" i="30"/>
  <c r="AN108" i="30"/>
  <c r="AO108" i="30"/>
  <c r="AP108" i="30"/>
  <c r="AQ108" i="30"/>
  <c r="AR108" i="30"/>
  <c r="AS108" i="30"/>
  <c r="AT108" i="30"/>
  <c r="AU108" i="30"/>
  <c r="AV108" i="30"/>
  <c r="AW108" i="30"/>
  <c r="AA109" i="30"/>
  <c r="AB109" i="30"/>
  <c r="AC109" i="30"/>
  <c r="AD109" i="30"/>
  <c r="AE109" i="30"/>
  <c r="AF109" i="30"/>
  <c r="AG109" i="30"/>
  <c r="AH109" i="30"/>
  <c r="AI109" i="30"/>
  <c r="AJ109" i="30"/>
  <c r="AK109" i="30"/>
  <c r="AL109" i="30"/>
  <c r="AM109" i="30"/>
  <c r="AN109" i="30"/>
  <c r="AO109" i="30"/>
  <c r="AP109" i="30"/>
  <c r="AQ109" i="30"/>
  <c r="AR109" i="30"/>
  <c r="AS109" i="30"/>
  <c r="AT109" i="30"/>
  <c r="AU109" i="30"/>
  <c r="AV109" i="30"/>
  <c r="AW109" i="30"/>
  <c r="AA110" i="30"/>
  <c r="AB110" i="30"/>
  <c r="AC110" i="30"/>
  <c r="AD110" i="30"/>
  <c r="AE110" i="30"/>
  <c r="AF110" i="30"/>
  <c r="AG110" i="30"/>
  <c r="AH110" i="30"/>
  <c r="AI110" i="30"/>
  <c r="AJ110" i="30"/>
  <c r="AK110" i="30"/>
  <c r="AL110" i="30"/>
  <c r="AM110" i="30"/>
  <c r="AN110" i="30"/>
  <c r="AO110" i="30"/>
  <c r="AP110" i="30"/>
  <c r="AQ110" i="30"/>
  <c r="AR110" i="30"/>
  <c r="AS110" i="30"/>
  <c r="AT110" i="30"/>
  <c r="AU110" i="30"/>
  <c r="AV110" i="30"/>
  <c r="AW110" i="30"/>
  <c r="AA111" i="30"/>
  <c r="AB111" i="30"/>
  <c r="AC111" i="30"/>
  <c r="AD111" i="30"/>
  <c r="AE111" i="30"/>
  <c r="AF111" i="30"/>
  <c r="AG111" i="30"/>
  <c r="AH111" i="30"/>
  <c r="AI111" i="30"/>
  <c r="AJ111" i="30"/>
  <c r="AK111" i="30"/>
  <c r="AL111" i="30"/>
  <c r="AM111" i="30"/>
  <c r="AN111" i="30"/>
  <c r="AO111" i="30"/>
  <c r="AP111" i="30"/>
  <c r="AQ111" i="30"/>
  <c r="AR111" i="30"/>
  <c r="AS111" i="30"/>
  <c r="AT111" i="30"/>
  <c r="AU111" i="30"/>
  <c r="AV111" i="30"/>
  <c r="AW111" i="30"/>
  <c r="AA112" i="30"/>
  <c r="AB112" i="30"/>
  <c r="AC112" i="30"/>
  <c r="AD112" i="30"/>
  <c r="AE112" i="30"/>
  <c r="AF112" i="30"/>
  <c r="AG112" i="30"/>
  <c r="AH112" i="30"/>
  <c r="AI112" i="30"/>
  <c r="AJ112" i="30"/>
  <c r="AK112" i="30"/>
  <c r="AL112" i="30"/>
  <c r="AM112" i="30"/>
  <c r="AN112" i="30"/>
  <c r="AO112" i="30"/>
  <c r="AP112" i="30"/>
  <c r="AQ112" i="30"/>
  <c r="AR112" i="30"/>
  <c r="AS112" i="30"/>
  <c r="AT112" i="30"/>
  <c r="AU112" i="30"/>
  <c r="AV112" i="30"/>
  <c r="AW112" i="30"/>
  <c r="AA113" i="30"/>
  <c r="AB113" i="30"/>
  <c r="AC113" i="30"/>
  <c r="AD113" i="30"/>
  <c r="AE113" i="30"/>
  <c r="AF113" i="30"/>
  <c r="AG113" i="30"/>
  <c r="AH113" i="30"/>
  <c r="AI113" i="30"/>
  <c r="AJ113" i="30"/>
  <c r="AK113" i="30"/>
  <c r="AL113" i="30"/>
  <c r="AM113" i="30"/>
  <c r="AN113" i="30"/>
  <c r="AO113" i="30"/>
  <c r="AP113" i="30"/>
  <c r="AQ113" i="30"/>
  <c r="AR113" i="30"/>
  <c r="AS113" i="30"/>
  <c r="AT113" i="30"/>
  <c r="AU113" i="30"/>
  <c r="AV113" i="30"/>
  <c r="AW113" i="30"/>
  <c r="AA114" i="30"/>
  <c r="AB114" i="30"/>
  <c r="AC114" i="30"/>
  <c r="AD114" i="30"/>
  <c r="AE114" i="30"/>
  <c r="AF114" i="30"/>
  <c r="AG114" i="30"/>
  <c r="AH114" i="30"/>
  <c r="AI114" i="30"/>
  <c r="AJ114" i="30"/>
  <c r="AK114" i="30"/>
  <c r="AL114" i="30"/>
  <c r="AM114" i="30"/>
  <c r="AN114" i="30"/>
  <c r="AO114" i="30"/>
  <c r="AP114" i="30"/>
  <c r="AQ114" i="30"/>
  <c r="AR114" i="30"/>
  <c r="AS114" i="30"/>
  <c r="AT114" i="30"/>
  <c r="AU114" i="30"/>
  <c r="AV114" i="30"/>
  <c r="AW114" i="30"/>
  <c r="AA115" i="30"/>
  <c r="AB115" i="30"/>
  <c r="AC115" i="30"/>
  <c r="AD115" i="30"/>
  <c r="AE115" i="30"/>
  <c r="AF115" i="30"/>
  <c r="AG115" i="30"/>
  <c r="AH115" i="30"/>
  <c r="AI115" i="30"/>
  <c r="AJ115" i="30"/>
  <c r="AK115" i="30"/>
  <c r="AL115" i="30"/>
  <c r="AM115" i="30"/>
  <c r="AN115" i="30"/>
  <c r="AO115" i="30"/>
  <c r="AP115" i="30"/>
  <c r="AQ115" i="30"/>
  <c r="AR115" i="30"/>
  <c r="AS115" i="30"/>
  <c r="AT115" i="30"/>
  <c r="AU115" i="30"/>
  <c r="AV115" i="30"/>
  <c r="AW115" i="30"/>
  <c r="AA116" i="30"/>
  <c r="AB116" i="30"/>
  <c r="AC116" i="30"/>
  <c r="AD116" i="30"/>
  <c r="AE116" i="30"/>
  <c r="AF116" i="30"/>
  <c r="AG116" i="30"/>
  <c r="AH116" i="30"/>
  <c r="AI116" i="30"/>
  <c r="AJ116" i="30"/>
  <c r="AK116" i="30"/>
  <c r="AL116" i="30"/>
  <c r="AM116" i="30"/>
  <c r="AN116" i="30"/>
  <c r="AO116" i="30"/>
  <c r="AP116" i="30"/>
  <c r="AQ116" i="30"/>
  <c r="AR116" i="30"/>
  <c r="AS116" i="30"/>
  <c r="AT116" i="30"/>
  <c r="AU116" i="30"/>
  <c r="AV116" i="30"/>
  <c r="AW116" i="30"/>
  <c r="AA117" i="30"/>
  <c r="AB117" i="30"/>
  <c r="AC117" i="30"/>
  <c r="AD117" i="30"/>
  <c r="AE117" i="30"/>
  <c r="AF117" i="30"/>
  <c r="AG117" i="30"/>
  <c r="AH117" i="30"/>
  <c r="AI117" i="30"/>
  <c r="AJ117" i="30"/>
  <c r="AK117" i="30"/>
  <c r="AL117" i="30"/>
  <c r="AM117" i="30"/>
  <c r="AN117" i="30"/>
  <c r="AO117" i="30"/>
  <c r="AP117" i="30"/>
  <c r="AQ117" i="30"/>
  <c r="AR117" i="30"/>
  <c r="AS117" i="30"/>
  <c r="AT117" i="30"/>
  <c r="AU117" i="30"/>
  <c r="AV117" i="30"/>
  <c r="AW117" i="30"/>
  <c r="AA118" i="30"/>
  <c r="AB118" i="30"/>
  <c r="AC118" i="30"/>
  <c r="AD118" i="30"/>
  <c r="AE118" i="30"/>
  <c r="AF118" i="30"/>
  <c r="AG118" i="30"/>
  <c r="AH118" i="30"/>
  <c r="AI118" i="30"/>
  <c r="AJ118" i="30"/>
  <c r="AK118" i="30"/>
  <c r="AL118" i="30"/>
  <c r="AM118" i="30"/>
  <c r="AN118" i="30"/>
  <c r="AO118" i="30"/>
  <c r="AP118" i="30"/>
  <c r="AQ118" i="30"/>
  <c r="AR118" i="30"/>
  <c r="AS118" i="30"/>
  <c r="AT118" i="30"/>
  <c r="AU118" i="30"/>
  <c r="AV118" i="30"/>
  <c r="AW118" i="30"/>
  <c r="AA119" i="30"/>
  <c r="AB119" i="30"/>
  <c r="AC119" i="30"/>
  <c r="AD119" i="30"/>
  <c r="AE119" i="30"/>
  <c r="AF119" i="30"/>
  <c r="AG119" i="30"/>
  <c r="AH119" i="30"/>
  <c r="AI119" i="30"/>
  <c r="AJ119" i="30"/>
  <c r="AK119" i="30"/>
  <c r="AL119" i="30"/>
  <c r="AM119" i="30"/>
  <c r="AN119" i="30"/>
  <c r="AO119" i="30"/>
  <c r="AP119" i="30"/>
  <c r="AQ119" i="30"/>
  <c r="AR119" i="30"/>
  <c r="AS119" i="30"/>
  <c r="AT119" i="30"/>
  <c r="AU119" i="30"/>
  <c r="AV119" i="30"/>
  <c r="AW119" i="30"/>
  <c r="AA120" i="30"/>
  <c r="AB120" i="30"/>
  <c r="AC120" i="30"/>
  <c r="AD120" i="30"/>
  <c r="AE120" i="30"/>
  <c r="AF120" i="30"/>
  <c r="AG120" i="30"/>
  <c r="AH120" i="30"/>
  <c r="AI120" i="30"/>
  <c r="AJ120" i="30"/>
  <c r="AK120" i="30"/>
  <c r="AL120" i="30"/>
  <c r="AM120" i="30"/>
  <c r="AN120" i="30"/>
  <c r="AO120" i="30"/>
  <c r="AP120" i="30"/>
  <c r="AQ120" i="30"/>
  <c r="AR120" i="30"/>
  <c r="AS120" i="30"/>
  <c r="AT120" i="30"/>
  <c r="AU120" i="30"/>
  <c r="AV120" i="30"/>
  <c r="AW120" i="30"/>
  <c r="AA121" i="30"/>
  <c r="AB121" i="30"/>
  <c r="AC121" i="30"/>
  <c r="AD121" i="30"/>
  <c r="AE121" i="30"/>
  <c r="AF121" i="30"/>
  <c r="AG121" i="30"/>
  <c r="AH121" i="30"/>
  <c r="AI121" i="30"/>
  <c r="AJ121" i="30"/>
  <c r="AK121" i="30"/>
  <c r="AL121" i="30"/>
  <c r="AM121" i="30"/>
  <c r="AN121" i="30"/>
  <c r="AO121" i="30"/>
  <c r="AP121" i="30"/>
  <c r="AQ121" i="30"/>
  <c r="AR121" i="30"/>
  <c r="AS121" i="30"/>
  <c r="AT121" i="30"/>
  <c r="AU121" i="30"/>
  <c r="AV121" i="30"/>
  <c r="AW121" i="30"/>
  <c r="AA122" i="30"/>
  <c r="AB122" i="30"/>
  <c r="AC122" i="30"/>
  <c r="AD122" i="30"/>
  <c r="AE122" i="30"/>
  <c r="AF122" i="30"/>
  <c r="AG122" i="30"/>
  <c r="AH122" i="30"/>
  <c r="AI122" i="30"/>
  <c r="AJ122" i="30"/>
  <c r="AK122" i="30"/>
  <c r="AL122" i="30"/>
  <c r="AM122" i="30"/>
  <c r="AN122" i="30"/>
  <c r="AO122" i="30"/>
  <c r="AP122" i="30"/>
  <c r="AQ122" i="30"/>
  <c r="AR122" i="30"/>
  <c r="AS122" i="30"/>
  <c r="AT122" i="30"/>
  <c r="AU122" i="30"/>
  <c r="AV122" i="30"/>
  <c r="AW122" i="30"/>
  <c r="AA123" i="30"/>
  <c r="AB123" i="30"/>
  <c r="AC123" i="30"/>
  <c r="AD123" i="30"/>
  <c r="AE123" i="30"/>
  <c r="AF123" i="30"/>
  <c r="AG123" i="30"/>
  <c r="AH123" i="30"/>
  <c r="AI123" i="30"/>
  <c r="AJ123" i="30"/>
  <c r="AK123" i="30"/>
  <c r="AL123" i="30"/>
  <c r="AM123" i="30"/>
  <c r="AN123" i="30"/>
  <c r="AO123" i="30"/>
  <c r="AP123" i="30"/>
  <c r="AQ123" i="30"/>
  <c r="AR123" i="30"/>
  <c r="AS123" i="30"/>
  <c r="AT123" i="30"/>
  <c r="AU123" i="30"/>
  <c r="AV123" i="30"/>
  <c r="AW123" i="30"/>
  <c r="AA124" i="30"/>
  <c r="AB124" i="30"/>
  <c r="AC124" i="30"/>
  <c r="AD124" i="30"/>
  <c r="AE124" i="30"/>
  <c r="AF124" i="30"/>
  <c r="AG124" i="30"/>
  <c r="AH124" i="30"/>
  <c r="AI124" i="30"/>
  <c r="AJ124" i="30"/>
  <c r="AK124" i="30"/>
  <c r="AL124" i="30"/>
  <c r="AM124" i="30"/>
  <c r="AN124" i="30"/>
  <c r="AO124" i="30"/>
  <c r="AP124" i="30"/>
  <c r="AQ124" i="30"/>
  <c r="AR124" i="30"/>
  <c r="AS124" i="30"/>
  <c r="AT124" i="30"/>
  <c r="AU124" i="30"/>
  <c r="AV124" i="30"/>
  <c r="AW124" i="30"/>
  <c r="AA125" i="30"/>
  <c r="AB125" i="30"/>
  <c r="AC125" i="30"/>
  <c r="AD125" i="30"/>
  <c r="AE125" i="30"/>
  <c r="AF125" i="30"/>
  <c r="AG125" i="30"/>
  <c r="AH125" i="30"/>
  <c r="AI125" i="30"/>
  <c r="AJ125" i="30"/>
  <c r="AK125" i="30"/>
  <c r="AL125" i="30"/>
  <c r="AM125" i="30"/>
  <c r="AN125" i="30"/>
  <c r="AO125" i="30"/>
  <c r="AP125" i="30"/>
  <c r="AQ125" i="30"/>
  <c r="AR125" i="30"/>
  <c r="AS125" i="30"/>
  <c r="AT125" i="30"/>
  <c r="AU125" i="30"/>
  <c r="AV125" i="30"/>
  <c r="AW125" i="30"/>
  <c r="AA126" i="30"/>
  <c r="AB126" i="30"/>
  <c r="AC126" i="30"/>
  <c r="AD126" i="30"/>
  <c r="AE126" i="30"/>
  <c r="AF126" i="30"/>
  <c r="AG126" i="30"/>
  <c r="AH126" i="30"/>
  <c r="AI126" i="30"/>
  <c r="AJ126" i="30"/>
  <c r="AK126" i="30"/>
  <c r="AL126" i="30"/>
  <c r="AM126" i="30"/>
  <c r="AN126" i="30"/>
  <c r="AO126" i="30"/>
  <c r="AP126" i="30"/>
  <c r="AQ126" i="30"/>
  <c r="AR126" i="30"/>
  <c r="AS126" i="30"/>
  <c r="AT126" i="30"/>
  <c r="AU126" i="30"/>
  <c r="AV126" i="30"/>
  <c r="AW126" i="30"/>
  <c r="AA127" i="30"/>
  <c r="AB127" i="30"/>
  <c r="AC127" i="30"/>
  <c r="AD127" i="30"/>
  <c r="AE127" i="30"/>
  <c r="AF127" i="30"/>
  <c r="AG127" i="30"/>
  <c r="AH127" i="30"/>
  <c r="AI127" i="30"/>
  <c r="AJ127" i="30"/>
  <c r="AK127" i="30"/>
  <c r="AL127" i="30"/>
  <c r="AM127" i="30"/>
  <c r="AN127" i="30"/>
  <c r="AO127" i="30"/>
  <c r="AP127" i="30"/>
  <c r="AQ127" i="30"/>
  <c r="AR127" i="30"/>
  <c r="AS127" i="30"/>
  <c r="AT127" i="30"/>
  <c r="AU127" i="30"/>
  <c r="AV127" i="30"/>
  <c r="AW127" i="30"/>
  <c r="AA128" i="30"/>
  <c r="AB128" i="30"/>
  <c r="AC128" i="30"/>
  <c r="AD128" i="30"/>
  <c r="AE128" i="30"/>
  <c r="AF128" i="30"/>
  <c r="AG128" i="30"/>
  <c r="AH128" i="30"/>
  <c r="AI128" i="30"/>
  <c r="AJ128" i="30"/>
  <c r="AK128" i="30"/>
  <c r="AL128" i="30"/>
  <c r="AM128" i="30"/>
  <c r="AN128" i="30"/>
  <c r="AO128" i="30"/>
  <c r="AP128" i="30"/>
  <c r="AQ128" i="30"/>
  <c r="AR128" i="30"/>
  <c r="AS128" i="30"/>
  <c r="AT128" i="30"/>
  <c r="AU128" i="30"/>
  <c r="AV128" i="30"/>
  <c r="AW128" i="30"/>
  <c r="AA129" i="30"/>
  <c r="AB129" i="30"/>
  <c r="AC129" i="30"/>
  <c r="AD129" i="30"/>
  <c r="AE129" i="30"/>
  <c r="AF129" i="30"/>
  <c r="AG129" i="30"/>
  <c r="AH129" i="30"/>
  <c r="AI129" i="30"/>
  <c r="AJ129" i="30"/>
  <c r="AK129" i="30"/>
  <c r="AL129" i="30"/>
  <c r="AM129" i="30"/>
  <c r="AN129" i="30"/>
  <c r="AO129" i="30"/>
  <c r="AP129" i="30"/>
  <c r="AQ129" i="30"/>
  <c r="AR129" i="30"/>
  <c r="AS129" i="30"/>
  <c r="AT129" i="30"/>
  <c r="AU129" i="30"/>
  <c r="AV129" i="30"/>
  <c r="AW129" i="30"/>
  <c r="AA130" i="30"/>
  <c r="AB130" i="30"/>
  <c r="AC130" i="30"/>
  <c r="AD130" i="30"/>
  <c r="AE130" i="30"/>
  <c r="AF130" i="30"/>
  <c r="AG130" i="30"/>
  <c r="AH130" i="30"/>
  <c r="AI130" i="30"/>
  <c r="AJ130" i="30"/>
  <c r="AK130" i="30"/>
  <c r="AL130" i="30"/>
  <c r="AM130" i="30"/>
  <c r="AN130" i="30"/>
  <c r="AO130" i="30"/>
  <c r="AP130" i="30"/>
  <c r="AQ130" i="30"/>
  <c r="AR130" i="30"/>
  <c r="AS130" i="30"/>
  <c r="AT130" i="30"/>
  <c r="AU130" i="30"/>
  <c r="AV130" i="30"/>
  <c r="AW130" i="30"/>
  <c r="AA131" i="30"/>
  <c r="AB131" i="30"/>
  <c r="AC131" i="30"/>
  <c r="AD131" i="30"/>
  <c r="AE131" i="30"/>
  <c r="AF131" i="30"/>
  <c r="AG131" i="30"/>
  <c r="AH131" i="30"/>
  <c r="AI131" i="30"/>
  <c r="AJ131" i="30"/>
  <c r="AK131" i="30"/>
  <c r="AL131" i="30"/>
  <c r="AM131" i="30"/>
  <c r="AN131" i="30"/>
  <c r="AO131" i="30"/>
  <c r="AP131" i="30"/>
  <c r="AQ131" i="30"/>
  <c r="AR131" i="30"/>
  <c r="AS131" i="30"/>
  <c r="AT131" i="30"/>
  <c r="AU131" i="30"/>
  <c r="AV131" i="30"/>
  <c r="AW131" i="30"/>
  <c r="AA132" i="30"/>
  <c r="AB132" i="30"/>
  <c r="AC132" i="30"/>
  <c r="AD132" i="30"/>
  <c r="AE132" i="30"/>
  <c r="AF132" i="30"/>
  <c r="AG132" i="30"/>
  <c r="AH132" i="30"/>
  <c r="AI132" i="30"/>
  <c r="AJ132" i="30"/>
  <c r="AK132" i="30"/>
  <c r="AL132" i="30"/>
  <c r="AM132" i="30"/>
  <c r="AN132" i="30"/>
  <c r="AO132" i="30"/>
  <c r="AP132" i="30"/>
  <c r="AQ132" i="30"/>
  <c r="AR132" i="30"/>
  <c r="AS132" i="30"/>
  <c r="AT132" i="30"/>
  <c r="AU132" i="30"/>
  <c r="AV132" i="30"/>
  <c r="AW132" i="30"/>
  <c r="AA133" i="30"/>
  <c r="AB133" i="30"/>
  <c r="AC133" i="30"/>
  <c r="AD133" i="30"/>
  <c r="AE133" i="30"/>
  <c r="AF133" i="30"/>
  <c r="AG133" i="30"/>
  <c r="AH133" i="30"/>
  <c r="AI133" i="30"/>
  <c r="AJ133" i="30"/>
  <c r="AK133" i="30"/>
  <c r="AL133" i="30"/>
  <c r="AM133" i="30"/>
  <c r="AN133" i="30"/>
  <c r="AO133" i="30"/>
  <c r="AP133" i="30"/>
  <c r="AQ133" i="30"/>
  <c r="AR133" i="30"/>
  <c r="AS133" i="30"/>
  <c r="AT133" i="30"/>
  <c r="AU133" i="30"/>
  <c r="AV133" i="30"/>
  <c r="AW133" i="30"/>
  <c r="AA134" i="30"/>
  <c r="AB134" i="30"/>
  <c r="AC134" i="30"/>
  <c r="AD134" i="30"/>
  <c r="AE134" i="30"/>
  <c r="AF134" i="30"/>
  <c r="AG134" i="30"/>
  <c r="AH134" i="30"/>
  <c r="AI134" i="30"/>
  <c r="AJ134" i="30"/>
  <c r="AK134" i="30"/>
  <c r="AL134" i="30"/>
  <c r="AM134" i="30"/>
  <c r="AN134" i="30"/>
  <c r="AO134" i="30"/>
  <c r="AP134" i="30"/>
  <c r="AQ134" i="30"/>
  <c r="AR134" i="30"/>
  <c r="AS134" i="30"/>
  <c r="AT134" i="30"/>
  <c r="AU134" i="30"/>
  <c r="AV134" i="30"/>
  <c r="AW134" i="30"/>
  <c r="AA135" i="30"/>
  <c r="AB135" i="30"/>
  <c r="AC135" i="30"/>
  <c r="AD135" i="30"/>
  <c r="AE135" i="30"/>
  <c r="AF135" i="30"/>
  <c r="AG135" i="30"/>
  <c r="AH135" i="30"/>
  <c r="AI135" i="30"/>
  <c r="AJ135" i="30"/>
  <c r="AK135" i="30"/>
  <c r="AL135" i="30"/>
  <c r="AM135" i="30"/>
  <c r="AN135" i="30"/>
  <c r="AO135" i="30"/>
  <c r="AP135" i="30"/>
  <c r="AQ135" i="30"/>
  <c r="AR135" i="30"/>
  <c r="AS135" i="30"/>
  <c r="AT135" i="30"/>
  <c r="AU135" i="30"/>
  <c r="AV135" i="30"/>
  <c r="AW135" i="30"/>
  <c r="AA136" i="30"/>
  <c r="AB136" i="30"/>
  <c r="AC136" i="30"/>
  <c r="AD136" i="30"/>
  <c r="AE136" i="30"/>
  <c r="AF136" i="30"/>
  <c r="AG136" i="30"/>
  <c r="AH136" i="30"/>
  <c r="AI136" i="30"/>
  <c r="AJ136" i="30"/>
  <c r="AK136" i="30"/>
  <c r="AL136" i="30"/>
  <c r="AM136" i="30"/>
  <c r="AN136" i="30"/>
  <c r="AO136" i="30"/>
  <c r="AP136" i="30"/>
  <c r="AQ136" i="30"/>
  <c r="AR136" i="30"/>
  <c r="AS136" i="30"/>
  <c r="AT136" i="30"/>
  <c r="AU136" i="30"/>
  <c r="AV136" i="30"/>
  <c r="AW136" i="30"/>
  <c r="AA137" i="30"/>
  <c r="AB137" i="30"/>
  <c r="AC137" i="30"/>
  <c r="AD137" i="30"/>
  <c r="AE137" i="30"/>
  <c r="AF137" i="30"/>
  <c r="AG137" i="30"/>
  <c r="AH137" i="30"/>
  <c r="AI137" i="30"/>
  <c r="AJ137" i="30"/>
  <c r="AK137" i="30"/>
  <c r="AL137" i="30"/>
  <c r="AM137" i="30"/>
  <c r="AN137" i="30"/>
  <c r="AO137" i="30"/>
  <c r="AP137" i="30"/>
  <c r="AQ137" i="30"/>
  <c r="AR137" i="30"/>
  <c r="AS137" i="30"/>
  <c r="AT137" i="30"/>
  <c r="AU137" i="30"/>
  <c r="AV137" i="30"/>
  <c r="AW137" i="30"/>
  <c r="AA138" i="30"/>
  <c r="AB138" i="30"/>
  <c r="AC138" i="30"/>
  <c r="AD138" i="30"/>
  <c r="AE138" i="30"/>
  <c r="AF138" i="30"/>
  <c r="AG138" i="30"/>
  <c r="AH138" i="30"/>
  <c r="AI138" i="30"/>
  <c r="AJ138" i="30"/>
  <c r="AK138" i="30"/>
  <c r="AL138" i="30"/>
  <c r="AM138" i="30"/>
  <c r="AN138" i="30"/>
  <c r="AO138" i="30"/>
  <c r="AP138" i="30"/>
  <c r="AQ138" i="30"/>
  <c r="AR138" i="30"/>
  <c r="AS138" i="30"/>
  <c r="AT138" i="30"/>
  <c r="AU138" i="30"/>
  <c r="AV138" i="30"/>
  <c r="AW138" i="30"/>
  <c r="AA139" i="30"/>
  <c r="AB139" i="30"/>
  <c r="AC139" i="30"/>
  <c r="AD139" i="30"/>
  <c r="AE139" i="30"/>
  <c r="AF139" i="30"/>
  <c r="AG139" i="30"/>
  <c r="AH139" i="30"/>
  <c r="AI139" i="30"/>
  <c r="AJ139" i="30"/>
  <c r="AK139" i="30"/>
  <c r="AL139" i="30"/>
  <c r="AM139" i="30"/>
  <c r="AN139" i="30"/>
  <c r="AO139" i="30"/>
  <c r="AP139" i="30"/>
  <c r="AQ139" i="30"/>
  <c r="AR139" i="30"/>
  <c r="AS139" i="30"/>
  <c r="AT139" i="30"/>
  <c r="AU139" i="30"/>
  <c r="AV139" i="30"/>
  <c r="AW139" i="30"/>
  <c r="AA140" i="30"/>
  <c r="AB140" i="30"/>
  <c r="AC140" i="30"/>
  <c r="AD140" i="30"/>
  <c r="AE140" i="30"/>
  <c r="AF140" i="30"/>
  <c r="AG140" i="30"/>
  <c r="AH140" i="30"/>
  <c r="AI140" i="30"/>
  <c r="AJ140" i="30"/>
  <c r="AK140" i="30"/>
  <c r="AL140" i="30"/>
  <c r="AM140" i="30"/>
  <c r="AN140" i="30"/>
  <c r="AO140" i="30"/>
  <c r="AP140" i="30"/>
  <c r="AQ140" i="30"/>
  <c r="AR140" i="30"/>
  <c r="AS140" i="30"/>
  <c r="AT140" i="30"/>
  <c r="AU140" i="30"/>
  <c r="AV140" i="30"/>
  <c r="AW140" i="30"/>
  <c r="AA141" i="30"/>
  <c r="AB141" i="30"/>
  <c r="AC141" i="30"/>
  <c r="AD141" i="30"/>
  <c r="AE141" i="30"/>
  <c r="AF141" i="30"/>
  <c r="AG141" i="30"/>
  <c r="AH141" i="30"/>
  <c r="AI141" i="30"/>
  <c r="AJ141" i="30"/>
  <c r="AK141" i="30"/>
  <c r="AL141" i="30"/>
  <c r="AM141" i="30"/>
  <c r="AN141" i="30"/>
  <c r="AO141" i="30"/>
  <c r="AP141" i="30"/>
  <c r="AQ141" i="30"/>
  <c r="AR141" i="30"/>
  <c r="AS141" i="30"/>
  <c r="AT141" i="30"/>
  <c r="AU141" i="30"/>
  <c r="AV141" i="30"/>
  <c r="AW141" i="30"/>
  <c r="AA142" i="30"/>
  <c r="AB142" i="30"/>
  <c r="AC142" i="30"/>
  <c r="AD142" i="30"/>
  <c r="AE142" i="30"/>
  <c r="AF142" i="30"/>
  <c r="AG142" i="30"/>
  <c r="AH142" i="30"/>
  <c r="AI142" i="30"/>
  <c r="AJ142" i="30"/>
  <c r="AK142" i="30"/>
  <c r="AL142" i="30"/>
  <c r="AM142" i="30"/>
  <c r="AN142" i="30"/>
  <c r="AO142" i="30"/>
  <c r="AP142" i="30"/>
  <c r="AQ142" i="30"/>
  <c r="AR142" i="30"/>
  <c r="AS142" i="30"/>
  <c r="AT142" i="30"/>
  <c r="AU142" i="30"/>
  <c r="AV142" i="30"/>
  <c r="AW142" i="30"/>
  <c r="AA143" i="30"/>
  <c r="AB143" i="30"/>
  <c r="AC143" i="30"/>
  <c r="AD143" i="30"/>
  <c r="AE143" i="30"/>
  <c r="AF143" i="30"/>
  <c r="AG143" i="30"/>
  <c r="AH143" i="30"/>
  <c r="AI143" i="30"/>
  <c r="AJ143" i="30"/>
  <c r="AK143" i="30"/>
  <c r="AL143" i="30"/>
  <c r="AM143" i="30"/>
  <c r="AN143" i="30"/>
  <c r="AO143" i="30"/>
  <c r="AP143" i="30"/>
  <c r="AQ143" i="30"/>
  <c r="AR143" i="30"/>
  <c r="AS143" i="30"/>
  <c r="AT143" i="30"/>
  <c r="AU143" i="30"/>
  <c r="AV143" i="30"/>
  <c r="AW143" i="30"/>
  <c r="AA144" i="30"/>
  <c r="AB144" i="30"/>
  <c r="AC144" i="30"/>
  <c r="AD144" i="30"/>
  <c r="AE144" i="30"/>
  <c r="AF144" i="30"/>
  <c r="AG144" i="30"/>
  <c r="AH144" i="30"/>
  <c r="AI144" i="30"/>
  <c r="AJ144" i="30"/>
  <c r="AK144" i="30"/>
  <c r="AL144" i="30"/>
  <c r="AM144" i="30"/>
  <c r="AN144" i="30"/>
  <c r="AO144" i="30"/>
  <c r="AP144" i="30"/>
  <c r="AQ144" i="30"/>
  <c r="AR144" i="30"/>
  <c r="AS144" i="30"/>
  <c r="AT144" i="30"/>
  <c r="AU144" i="30"/>
  <c r="AV144" i="30"/>
  <c r="AW144" i="30"/>
  <c r="AA145" i="30"/>
  <c r="AB145" i="30"/>
  <c r="AC145" i="30"/>
  <c r="AD145" i="30"/>
  <c r="AE145" i="30"/>
  <c r="AF145" i="30"/>
  <c r="AG145" i="30"/>
  <c r="AH145" i="30"/>
  <c r="AI145" i="30"/>
  <c r="AJ145" i="30"/>
  <c r="AK145" i="30"/>
  <c r="AL145" i="30"/>
  <c r="AM145" i="30"/>
  <c r="AN145" i="30"/>
  <c r="AO145" i="30"/>
  <c r="AP145" i="30"/>
  <c r="AQ145" i="30"/>
  <c r="AR145" i="30"/>
  <c r="AS145" i="30"/>
  <c r="AT145" i="30"/>
  <c r="AU145" i="30"/>
  <c r="AV145" i="30"/>
  <c r="AW145" i="30"/>
  <c r="AA146" i="30"/>
  <c r="AB146" i="30"/>
  <c r="AC146" i="30"/>
  <c r="AD146" i="30"/>
  <c r="AE146" i="30"/>
  <c r="AF146" i="30"/>
  <c r="AG146" i="30"/>
  <c r="AH146" i="30"/>
  <c r="AI146" i="30"/>
  <c r="AJ146" i="30"/>
  <c r="AK146" i="30"/>
  <c r="AL146" i="30"/>
  <c r="AM146" i="30"/>
  <c r="AN146" i="30"/>
  <c r="AO146" i="30"/>
  <c r="AP146" i="30"/>
  <c r="AQ146" i="30"/>
  <c r="AR146" i="30"/>
  <c r="AS146" i="30"/>
  <c r="AT146" i="30"/>
  <c r="AU146" i="30"/>
  <c r="AV146" i="30"/>
  <c r="AW146" i="30"/>
  <c r="AA147" i="30"/>
  <c r="AB147" i="30"/>
  <c r="AC147" i="30"/>
  <c r="AD147" i="30"/>
  <c r="AE147" i="30"/>
  <c r="AF147" i="30"/>
  <c r="AG147" i="30"/>
  <c r="AH147" i="30"/>
  <c r="AI147" i="30"/>
  <c r="AJ147" i="30"/>
  <c r="AK147" i="30"/>
  <c r="AL147" i="30"/>
  <c r="AM147" i="30"/>
  <c r="AN147" i="30"/>
  <c r="AO147" i="30"/>
  <c r="AP147" i="30"/>
  <c r="AQ147" i="30"/>
  <c r="AR147" i="30"/>
  <c r="AS147" i="30"/>
  <c r="AT147" i="30"/>
  <c r="AU147" i="30"/>
  <c r="AV147" i="30"/>
  <c r="AW147" i="30"/>
  <c r="AA148" i="30"/>
  <c r="AB148" i="30"/>
  <c r="AC148" i="30"/>
  <c r="AD148" i="30"/>
  <c r="AE148" i="30"/>
  <c r="AF148" i="30"/>
  <c r="AG148" i="30"/>
  <c r="AH148" i="30"/>
  <c r="AI148" i="30"/>
  <c r="AJ148" i="30"/>
  <c r="AK148" i="30"/>
  <c r="AL148" i="30"/>
  <c r="AM148" i="30"/>
  <c r="AN148" i="30"/>
  <c r="AO148" i="30"/>
  <c r="AP148" i="30"/>
  <c r="AQ148" i="30"/>
  <c r="AR148" i="30"/>
  <c r="AS148" i="30"/>
  <c r="AT148" i="30"/>
  <c r="AU148" i="30"/>
  <c r="AV148" i="30"/>
  <c r="AW148" i="30"/>
  <c r="AA149" i="30"/>
  <c r="AB149" i="30"/>
  <c r="AC149" i="30"/>
  <c r="AD149" i="30"/>
  <c r="AE149" i="30"/>
  <c r="AF149" i="30"/>
  <c r="AG149" i="30"/>
  <c r="AH149" i="30"/>
  <c r="AI149" i="30"/>
  <c r="AJ149" i="30"/>
  <c r="AK149" i="30"/>
  <c r="AL149" i="30"/>
  <c r="AM149" i="30"/>
  <c r="AN149" i="30"/>
  <c r="AO149" i="30"/>
  <c r="AP149" i="30"/>
  <c r="AQ149" i="30"/>
  <c r="AR149" i="30"/>
  <c r="AS149" i="30"/>
  <c r="AT149" i="30"/>
  <c r="AU149" i="30"/>
  <c r="AV149" i="30"/>
  <c r="AW149" i="30"/>
  <c r="AA150" i="30"/>
  <c r="AB150" i="30"/>
  <c r="AC150" i="30"/>
  <c r="AD150" i="30"/>
  <c r="AE150" i="30"/>
  <c r="AF150" i="30"/>
  <c r="AG150" i="30"/>
  <c r="AH150" i="30"/>
  <c r="AI150" i="30"/>
  <c r="AJ150" i="30"/>
  <c r="AK150" i="30"/>
  <c r="AL150" i="30"/>
  <c r="AM150" i="30"/>
  <c r="AN150" i="30"/>
  <c r="AO150" i="30"/>
  <c r="AP150" i="30"/>
  <c r="AQ150" i="30"/>
  <c r="AR150" i="30"/>
  <c r="AS150" i="30"/>
  <c r="AT150" i="30"/>
  <c r="AU150" i="30"/>
  <c r="AV150" i="30"/>
  <c r="AW150" i="30"/>
  <c r="AA151" i="30"/>
  <c r="AB151" i="30"/>
  <c r="AC151" i="30"/>
  <c r="AD151" i="30"/>
  <c r="AE151" i="30"/>
  <c r="AF151" i="30"/>
  <c r="AG151" i="30"/>
  <c r="AH151" i="30"/>
  <c r="AI151" i="30"/>
  <c r="AJ151" i="30"/>
  <c r="AK151" i="30"/>
  <c r="AL151" i="30"/>
  <c r="AM151" i="30"/>
  <c r="AN151" i="30"/>
  <c r="AO151" i="30"/>
  <c r="AP151" i="30"/>
  <c r="AQ151" i="30"/>
  <c r="AR151" i="30"/>
  <c r="AS151" i="30"/>
  <c r="AT151" i="30"/>
  <c r="AU151" i="30"/>
  <c r="AV151" i="30"/>
  <c r="AW151" i="30"/>
  <c r="AA152" i="30"/>
  <c r="AB152" i="30"/>
  <c r="AC152" i="30"/>
  <c r="AD152" i="30"/>
  <c r="AE152" i="30"/>
  <c r="AF152" i="30"/>
  <c r="AG152" i="30"/>
  <c r="AH152" i="30"/>
  <c r="AI152" i="30"/>
  <c r="AJ152" i="30"/>
  <c r="AK152" i="30"/>
  <c r="AL152" i="30"/>
  <c r="AM152" i="30"/>
  <c r="AN152" i="30"/>
  <c r="AO152" i="30"/>
  <c r="AP152" i="30"/>
  <c r="AQ152" i="30"/>
  <c r="AR152" i="30"/>
  <c r="AS152" i="30"/>
  <c r="AT152" i="30"/>
  <c r="AU152" i="30"/>
  <c r="AV152" i="30"/>
  <c r="AW152" i="30"/>
  <c r="AA153" i="30"/>
  <c r="AB153" i="30"/>
  <c r="AC153" i="30"/>
  <c r="AD153" i="30"/>
  <c r="AE153" i="30"/>
  <c r="AF153" i="30"/>
  <c r="AG153" i="30"/>
  <c r="AH153" i="30"/>
  <c r="AI153" i="30"/>
  <c r="AJ153" i="30"/>
  <c r="AK153" i="30"/>
  <c r="AL153" i="30"/>
  <c r="AM153" i="30"/>
  <c r="AN153" i="30"/>
  <c r="AO153" i="30"/>
  <c r="AP153" i="30"/>
  <c r="AQ153" i="30"/>
  <c r="AR153" i="30"/>
  <c r="AS153" i="30"/>
  <c r="AT153" i="30"/>
  <c r="AU153" i="30"/>
  <c r="AV153" i="30"/>
  <c r="AW153" i="30"/>
  <c r="AA154" i="30"/>
  <c r="AB154" i="30"/>
  <c r="AC154" i="30"/>
  <c r="AD154" i="30"/>
  <c r="AE154" i="30"/>
  <c r="AF154" i="30"/>
  <c r="AG154" i="30"/>
  <c r="AH154" i="30"/>
  <c r="AI154" i="30"/>
  <c r="AJ154" i="30"/>
  <c r="AK154" i="30"/>
  <c r="AL154" i="30"/>
  <c r="AM154" i="30"/>
  <c r="AN154" i="30"/>
  <c r="AO154" i="30"/>
  <c r="AP154" i="30"/>
  <c r="AQ154" i="30"/>
  <c r="AR154" i="30"/>
  <c r="AS154" i="30"/>
  <c r="AT154" i="30"/>
  <c r="AU154" i="30"/>
  <c r="AV154" i="30"/>
  <c r="AW154" i="30"/>
  <c r="AA155" i="30"/>
  <c r="AB155" i="30"/>
  <c r="AC155" i="30"/>
  <c r="AD155" i="30"/>
  <c r="AE155" i="30"/>
  <c r="AF155" i="30"/>
  <c r="AG155" i="30"/>
  <c r="AH155" i="30"/>
  <c r="AI155" i="30"/>
  <c r="AJ155" i="30"/>
  <c r="AK155" i="30"/>
  <c r="AL155" i="30"/>
  <c r="AM155" i="30"/>
  <c r="AN155" i="30"/>
  <c r="AO155" i="30"/>
  <c r="AP155" i="30"/>
  <c r="AQ155" i="30"/>
  <c r="AR155" i="30"/>
  <c r="AS155" i="30"/>
  <c r="AT155" i="30"/>
  <c r="AU155" i="30"/>
  <c r="AV155" i="30"/>
  <c r="AW155" i="30"/>
  <c r="AA156" i="30"/>
  <c r="AB156" i="30"/>
  <c r="AC156" i="30"/>
  <c r="AD156" i="30"/>
  <c r="AE156" i="30"/>
  <c r="AF156" i="30"/>
  <c r="AG156" i="30"/>
  <c r="AH156" i="30"/>
  <c r="AI156" i="30"/>
  <c r="AJ156" i="30"/>
  <c r="AK156" i="30"/>
  <c r="AL156" i="30"/>
  <c r="AM156" i="30"/>
  <c r="AN156" i="30"/>
  <c r="AO156" i="30"/>
  <c r="AP156" i="30"/>
  <c r="AQ156" i="30"/>
  <c r="AR156" i="30"/>
  <c r="AS156" i="30"/>
  <c r="AT156" i="30"/>
  <c r="AU156" i="30"/>
  <c r="AV156" i="30"/>
  <c r="AW156" i="30"/>
  <c r="AA157" i="30"/>
  <c r="AB157" i="30"/>
  <c r="AC157" i="30"/>
  <c r="AD157" i="30"/>
  <c r="AE157" i="30"/>
  <c r="AF157" i="30"/>
  <c r="AG157" i="30"/>
  <c r="AH157" i="30"/>
  <c r="AI157" i="30"/>
  <c r="AJ157" i="30"/>
  <c r="AK157" i="30"/>
  <c r="AL157" i="30"/>
  <c r="AM157" i="30"/>
  <c r="AN157" i="30"/>
  <c r="AO157" i="30"/>
  <c r="AP157" i="30"/>
  <c r="AQ157" i="30"/>
  <c r="AR157" i="30"/>
  <c r="AS157" i="30"/>
  <c r="AT157" i="30"/>
  <c r="AU157" i="30"/>
  <c r="AV157" i="30"/>
  <c r="AW157" i="30"/>
  <c r="AA158" i="30"/>
  <c r="AB158" i="30"/>
  <c r="AC158" i="30"/>
  <c r="AD158" i="30"/>
  <c r="AE158" i="30"/>
  <c r="AF158" i="30"/>
  <c r="AG158" i="30"/>
  <c r="AH158" i="30"/>
  <c r="AI158" i="30"/>
  <c r="AJ158" i="30"/>
  <c r="AK158" i="30"/>
  <c r="AL158" i="30"/>
  <c r="AM158" i="30"/>
  <c r="AN158" i="30"/>
  <c r="AO158" i="30"/>
  <c r="AP158" i="30"/>
  <c r="AQ158" i="30"/>
  <c r="AR158" i="30"/>
  <c r="AS158" i="30"/>
  <c r="AT158" i="30"/>
  <c r="AU158" i="30"/>
  <c r="AV158" i="30"/>
  <c r="AW158" i="30"/>
  <c r="AA159" i="30"/>
  <c r="AB159" i="30"/>
  <c r="AC159" i="30"/>
  <c r="AD159" i="30"/>
  <c r="AE159" i="30"/>
  <c r="AF159" i="30"/>
  <c r="AG159" i="30"/>
  <c r="AH159" i="30"/>
  <c r="AI159" i="30"/>
  <c r="AJ159" i="30"/>
  <c r="AK159" i="30"/>
  <c r="AL159" i="30"/>
  <c r="AM159" i="30"/>
  <c r="AN159" i="30"/>
  <c r="AO159" i="30"/>
  <c r="AP159" i="30"/>
  <c r="AQ159" i="30"/>
  <c r="AR159" i="30"/>
  <c r="AS159" i="30"/>
  <c r="AT159" i="30"/>
  <c r="AU159" i="30"/>
  <c r="AV159" i="30"/>
  <c r="AW159" i="30"/>
  <c r="AA160" i="30"/>
  <c r="AB160" i="30"/>
  <c r="AC160" i="30"/>
  <c r="AD160" i="30"/>
  <c r="AE160" i="30"/>
  <c r="AF160" i="30"/>
  <c r="AG160" i="30"/>
  <c r="AH160" i="30"/>
  <c r="AI160" i="30"/>
  <c r="AJ160" i="30"/>
  <c r="AK160" i="30"/>
  <c r="AL160" i="30"/>
  <c r="AM160" i="30"/>
  <c r="AN160" i="30"/>
  <c r="AO160" i="30"/>
  <c r="AP160" i="30"/>
  <c r="AQ160" i="30"/>
  <c r="AR160" i="30"/>
  <c r="AS160" i="30"/>
  <c r="AT160" i="30"/>
  <c r="AU160" i="30"/>
  <c r="AV160" i="30"/>
  <c r="AW160" i="30"/>
  <c r="AA161" i="30"/>
  <c r="AB161" i="30"/>
  <c r="AC161" i="30"/>
  <c r="AD161" i="30"/>
  <c r="AE161" i="30"/>
  <c r="AF161" i="30"/>
  <c r="AG161" i="30"/>
  <c r="AH161" i="30"/>
  <c r="AI161" i="30"/>
  <c r="AJ161" i="30"/>
  <c r="AK161" i="30"/>
  <c r="AL161" i="30"/>
  <c r="AM161" i="30"/>
  <c r="AN161" i="30"/>
  <c r="AO161" i="30"/>
  <c r="AP161" i="30"/>
  <c r="AQ161" i="30"/>
  <c r="AR161" i="30"/>
  <c r="AS161" i="30"/>
  <c r="AT161" i="30"/>
  <c r="AU161" i="30"/>
  <c r="AV161" i="30"/>
  <c r="AW161" i="30"/>
  <c r="AA162" i="30"/>
  <c r="AB162" i="30"/>
  <c r="AC162" i="30"/>
  <c r="AD162" i="30"/>
  <c r="AE162" i="30"/>
  <c r="AF162" i="30"/>
  <c r="AG162" i="30"/>
  <c r="AH162" i="30"/>
  <c r="AI162" i="30"/>
  <c r="AJ162" i="30"/>
  <c r="AK162" i="30"/>
  <c r="AL162" i="30"/>
  <c r="AM162" i="30"/>
  <c r="AN162" i="30"/>
  <c r="AO162" i="30"/>
  <c r="AP162" i="30"/>
  <c r="AQ162" i="30"/>
  <c r="AR162" i="30"/>
  <c r="AS162" i="30"/>
  <c r="AT162" i="30"/>
  <c r="AU162" i="30"/>
  <c r="AV162" i="30"/>
  <c r="AW162" i="30"/>
  <c r="AA163" i="30"/>
  <c r="AB163" i="30"/>
  <c r="AC163" i="30"/>
  <c r="AD163" i="30"/>
  <c r="AE163" i="30"/>
  <c r="AF163" i="30"/>
  <c r="AG163" i="30"/>
  <c r="AH163" i="30"/>
  <c r="AI163" i="30"/>
  <c r="AJ163" i="30"/>
  <c r="AK163" i="30"/>
  <c r="AL163" i="30"/>
  <c r="AM163" i="30"/>
  <c r="AN163" i="30"/>
  <c r="AO163" i="30"/>
  <c r="AP163" i="30"/>
  <c r="AQ163" i="30"/>
  <c r="AR163" i="30"/>
  <c r="AS163" i="30"/>
  <c r="AT163" i="30"/>
  <c r="AU163" i="30"/>
  <c r="AV163" i="30"/>
  <c r="AW163" i="30"/>
  <c r="AA164" i="30"/>
  <c r="AB164" i="30"/>
  <c r="AC164" i="30"/>
  <c r="AD164" i="30"/>
  <c r="AE164" i="30"/>
  <c r="AF164" i="30"/>
  <c r="AG164" i="30"/>
  <c r="AH164" i="30"/>
  <c r="AI164" i="30"/>
  <c r="AJ164" i="30"/>
  <c r="AK164" i="30"/>
  <c r="AL164" i="30"/>
  <c r="AM164" i="30"/>
  <c r="AN164" i="30"/>
  <c r="AO164" i="30"/>
  <c r="AP164" i="30"/>
  <c r="AQ164" i="30"/>
  <c r="AR164" i="30"/>
  <c r="AS164" i="30"/>
  <c r="AT164" i="30"/>
  <c r="AU164" i="30"/>
  <c r="AV164" i="30"/>
  <c r="AW164" i="30"/>
  <c r="AA165" i="30"/>
  <c r="AB165" i="30"/>
  <c r="AC165" i="30"/>
  <c r="AD165" i="30"/>
  <c r="AE165" i="30"/>
  <c r="AF165" i="30"/>
  <c r="AG165" i="30"/>
  <c r="AH165" i="30"/>
  <c r="AI165" i="30"/>
  <c r="AJ165" i="30"/>
  <c r="AK165" i="30"/>
  <c r="AL165" i="30"/>
  <c r="AM165" i="30"/>
  <c r="AN165" i="30"/>
  <c r="AO165" i="30"/>
  <c r="AP165" i="30"/>
  <c r="AQ165" i="30"/>
  <c r="AR165" i="30"/>
  <c r="AS165" i="30"/>
  <c r="AT165" i="30"/>
  <c r="AU165" i="30"/>
  <c r="AV165" i="30"/>
  <c r="AW165" i="30"/>
  <c r="AA166" i="30"/>
  <c r="AB166" i="30"/>
  <c r="AC166" i="30"/>
  <c r="AD166" i="30"/>
  <c r="AE166" i="30"/>
  <c r="AF166" i="30"/>
  <c r="AG166" i="30"/>
  <c r="AH166" i="30"/>
  <c r="AI166" i="30"/>
  <c r="AJ166" i="30"/>
  <c r="AK166" i="30"/>
  <c r="AL166" i="30"/>
  <c r="AM166" i="30"/>
  <c r="AN166" i="30"/>
  <c r="AO166" i="30"/>
  <c r="AP166" i="30"/>
  <c r="AQ166" i="30"/>
  <c r="AR166" i="30"/>
  <c r="AS166" i="30"/>
  <c r="AT166" i="30"/>
  <c r="AU166" i="30"/>
  <c r="AV166" i="30"/>
  <c r="AW166" i="30"/>
  <c r="AA167" i="30"/>
  <c r="AB167" i="30"/>
  <c r="AC167" i="30"/>
  <c r="AD167" i="30"/>
  <c r="AE167" i="30"/>
  <c r="AF167" i="30"/>
  <c r="AG167" i="30"/>
  <c r="AH167" i="30"/>
  <c r="AI167" i="30"/>
  <c r="AJ167" i="30"/>
  <c r="AK167" i="30"/>
  <c r="AL167" i="30"/>
  <c r="AM167" i="30"/>
  <c r="AN167" i="30"/>
  <c r="AO167" i="30"/>
  <c r="AP167" i="30"/>
  <c r="AQ167" i="30"/>
  <c r="AR167" i="30"/>
  <c r="AS167" i="30"/>
  <c r="AT167" i="30"/>
  <c r="AU167" i="30"/>
  <c r="AV167" i="30"/>
  <c r="AW167" i="30"/>
  <c r="AA168" i="30"/>
  <c r="AB168" i="30"/>
  <c r="AC168" i="30"/>
  <c r="AD168" i="30"/>
  <c r="AE168" i="30"/>
  <c r="AF168" i="30"/>
  <c r="AG168" i="30"/>
  <c r="AH168" i="30"/>
  <c r="AI168" i="30"/>
  <c r="AJ168" i="30"/>
  <c r="AK168" i="30"/>
  <c r="AL168" i="30"/>
  <c r="AM168" i="30"/>
  <c r="AN168" i="30"/>
  <c r="AO168" i="30"/>
  <c r="AP168" i="30"/>
  <c r="AQ168" i="30"/>
  <c r="AR168" i="30"/>
  <c r="AS168" i="30"/>
  <c r="AT168" i="30"/>
  <c r="AU168" i="30"/>
  <c r="AV168" i="30"/>
  <c r="AW168" i="30"/>
  <c r="AA169" i="30"/>
  <c r="AB169" i="30"/>
  <c r="AC169" i="30"/>
  <c r="AD169" i="30"/>
  <c r="AE169" i="30"/>
  <c r="AF169" i="30"/>
  <c r="AG169" i="30"/>
  <c r="AH169" i="30"/>
  <c r="AI169" i="30"/>
  <c r="AJ169" i="30"/>
  <c r="AK169" i="30"/>
  <c r="AL169" i="30"/>
  <c r="AM169" i="30"/>
  <c r="AN169" i="30"/>
  <c r="AO169" i="30"/>
  <c r="AP169" i="30"/>
  <c r="AQ169" i="30"/>
  <c r="AR169" i="30"/>
  <c r="AS169" i="30"/>
  <c r="AT169" i="30"/>
  <c r="AU169" i="30"/>
  <c r="AV169" i="30"/>
  <c r="AW169" i="30"/>
  <c r="AA170" i="30"/>
  <c r="AB170" i="30"/>
  <c r="AC170" i="30"/>
  <c r="AD170" i="30"/>
  <c r="AE170" i="30"/>
  <c r="AF170" i="30"/>
  <c r="AG170" i="30"/>
  <c r="AH170" i="30"/>
  <c r="AI170" i="30"/>
  <c r="AJ170" i="30"/>
  <c r="AK170" i="30"/>
  <c r="AL170" i="30"/>
  <c r="AM170" i="30"/>
  <c r="AN170" i="30"/>
  <c r="AO170" i="30"/>
  <c r="AP170" i="30"/>
  <c r="AQ170" i="30"/>
  <c r="AR170" i="30"/>
  <c r="AS170" i="30"/>
  <c r="AT170" i="30"/>
  <c r="AU170" i="30"/>
  <c r="AV170" i="30"/>
  <c r="AW170" i="30"/>
  <c r="AA171" i="30"/>
  <c r="AB171" i="30"/>
  <c r="AC171" i="30"/>
  <c r="AD171" i="30"/>
  <c r="AE171" i="30"/>
  <c r="AF171" i="30"/>
  <c r="AG171" i="30"/>
  <c r="AH171" i="30"/>
  <c r="AI171" i="30"/>
  <c r="AJ171" i="30"/>
  <c r="AK171" i="30"/>
  <c r="AL171" i="30"/>
  <c r="AM171" i="30"/>
  <c r="AN171" i="30"/>
  <c r="AO171" i="30"/>
  <c r="AP171" i="30"/>
  <c r="AQ171" i="30"/>
  <c r="AR171" i="30"/>
  <c r="AS171" i="30"/>
  <c r="AT171" i="30"/>
  <c r="AU171" i="30"/>
  <c r="AV171" i="30"/>
  <c r="AW171" i="30"/>
  <c r="AB52" i="30"/>
  <c r="AC52" i="30"/>
  <c r="AD52" i="30"/>
  <c r="AE52" i="30"/>
  <c r="AF52" i="30"/>
  <c r="AG52" i="30"/>
  <c r="AH52" i="30"/>
  <c r="AI52" i="30"/>
  <c r="AJ52" i="30"/>
  <c r="AK52" i="30"/>
  <c r="AL52" i="30"/>
  <c r="AM52" i="30"/>
  <c r="AN52" i="30"/>
  <c r="AO52" i="30"/>
  <c r="AP52" i="30"/>
  <c r="AQ52" i="30"/>
  <c r="AR52" i="30"/>
  <c r="AS52" i="30"/>
  <c r="AT52" i="30"/>
  <c r="AU52" i="30"/>
  <c r="AV52" i="30"/>
  <c r="AW52" i="30"/>
  <c r="AA52" i="30"/>
  <c r="Q25" i="30" l="1"/>
  <c r="E25" i="30"/>
  <c r="Q23" i="30"/>
  <c r="E23" i="30"/>
  <c r="S10" i="30"/>
  <c r="G10" i="30"/>
  <c r="Q10" i="30"/>
  <c r="E10" i="30"/>
  <c r="N4" i="30"/>
  <c r="B4" i="30"/>
  <c r="G14" i="23"/>
  <c r="G13" i="23"/>
  <c r="G12" i="23"/>
  <c r="G11" i="23"/>
  <c r="G10" i="23"/>
  <c r="G9" i="23"/>
  <c r="AC67" i="14" l="1"/>
  <c r="AC66" i="14"/>
  <c r="AC65" i="14"/>
  <c r="AC64" i="14"/>
  <c r="AC63" i="14"/>
  <c r="AC62" i="14"/>
  <c r="AC61" i="14"/>
  <c r="AC60" i="14"/>
  <c r="AC59" i="14"/>
  <c r="AC58" i="14"/>
  <c r="AC57" i="14"/>
  <c r="AC56" i="14"/>
  <c r="AC55" i="14"/>
  <c r="AC54" i="14"/>
  <c r="AC53" i="14"/>
  <c r="AC52" i="14"/>
  <c r="AC51" i="14"/>
  <c r="AC50" i="14"/>
  <c r="AC49" i="14"/>
  <c r="AC48" i="14"/>
  <c r="AC47" i="14"/>
  <c r="AC46" i="14"/>
  <c r="AC45" i="14"/>
  <c r="AC44" i="14"/>
  <c r="AC43" i="14"/>
  <c r="AC42" i="14"/>
  <c r="AC41" i="14"/>
  <c r="AC40" i="14"/>
  <c r="AC39" i="14"/>
  <c r="AC38" i="14"/>
  <c r="AC37" i="14"/>
  <c r="AC36" i="14"/>
  <c r="AC35" i="14"/>
  <c r="AC34" i="14"/>
  <c r="AC33" i="14"/>
  <c r="AC32" i="14"/>
  <c r="AC31" i="14"/>
  <c r="AC30" i="14"/>
  <c r="AC29" i="14"/>
  <c r="AC28" i="14"/>
  <c r="AC27" i="14"/>
  <c r="AC26" i="14"/>
  <c r="AC25" i="14"/>
  <c r="AC24" i="14"/>
  <c r="AC23" i="14"/>
  <c r="AC22" i="14"/>
  <c r="AC21" i="14"/>
  <c r="AC20" i="14"/>
  <c r="AC19" i="14"/>
  <c r="AC18" i="14"/>
  <c r="AC17" i="14"/>
  <c r="AC16" i="14"/>
  <c r="AC15" i="14"/>
  <c r="AC14" i="14"/>
  <c r="AC13" i="14"/>
  <c r="AC12" i="14"/>
  <c r="AC11" i="14"/>
  <c r="AC10" i="14"/>
  <c r="AC9" i="14"/>
  <c r="AC8" i="14"/>
  <c r="AO67" i="13"/>
  <c r="AO66" i="13"/>
  <c r="AO65" i="13"/>
  <c r="AO64" i="13"/>
  <c r="AO63" i="13"/>
  <c r="AO62" i="13"/>
  <c r="AO61" i="13"/>
  <c r="AO60" i="13"/>
  <c r="AO59" i="13"/>
  <c r="AO58" i="13"/>
  <c r="AO57" i="13"/>
  <c r="AO56" i="13"/>
  <c r="AO55" i="13"/>
  <c r="AO54" i="13"/>
  <c r="AO53" i="13"/>
  <c r="AO52" i="13"/>
  <c r="AO51" i="13"/>
  <c r="AO50" i="13"/>
  <c r="AO49" i="13"/>
  <c r="AO48" i="13"/>
  <c r="AO47" i="13"/>
  <c r="AO46" i="13"/>
  <c r="AO45" i="13"/>
  <c r="AO44" i="13"/>
  <c r="AO43" i="13"/>
  <c r="AO42" i="13"/>
  <c r="AO41" i="13"/>
  <c r="AO40" i="13"/>
  <c r="AO39" i="13"/>
  <c r="AO38" i="13"/>
  <c r="AO37" i="13"/>
  <c r="AO36" i="13"/>
  <c r="AO35" i="13"/>
  <c r="AO34" i="13"/>
  <c r="AO33" i="13"/>
  <c r="AO32" i="13"/>
  <c r="AO31" i="13"/>
  <c r="AO30" i="13"/>
  <c r="AO29" i="13"/>
  <c r="AO28" i="13"/>
  <c r="AO27" i="13"/>
  <c r="AO26" i="13"/>
  <c r="AO25" i="13"/>
  <c r="AO24" i="13"/>
  <c r="AO23" i="13"/>
  <c r="AO22" i="13"/>
  <c r="AO21" i="13"/>
  <c r="AO20" i="13"/>
  <c r="AO19" i="13"/>
  <c r="AO18" i="13"/>
  <c r="AO17" i="13"/>
  <c r="AO16" i="13"/>
  <c r="AO15" i="13"/>
  <c r="AO14" i="13"/>
  <c r="AO13" i="13"/>
  <c r="AO12" i="13"/>
  <c r="AO11" i="13"/>
  <c r="AO10" i="13"/>
  <c r="AO9" i="13"/>
  <c r="AO8" i="13"/>
  <c r="G62" i="29" l="1"/>
  <c r="F62" i="29"/>
  <c r="E62" i="29"/>
  <c r="D62" i="29"/>
  <c r="F61" i="29"/>
  <c r="E61" i="29"/>
  <c r="D61" i="29"/>
  <c r="G61" i="29" s="1"/>
  <c r="G60" i="29"/>
  <c r="F60" i="29"/>
  <c r="E60" i="29"/>
  <c r="D60" i="29"/>
  <c r="F59" i="29"/>
  <c r="E59" i="29"/>
  <c r="D59" i="29"/>
  <c r="G59" i="29" s="1"/>
  <c r="G58" i="29"/>
  <c r="F58" i="29"/>
  <c r="E58" i="29"/>
  <c r="D58" i="29"/>
  <c r="F57" i="29"/>
  <c r="E57" i="29"/>
  <c r="D57" i="29"/>
  <c r="G57" i="29" s="1"/>
  <c r="G56" i="29"/>
  <c r="F56" i="29"/>
  <c r="E56" i="29"/>
  <c r="D56" i="29"/>
  <c r="F55" i="29"/>
  <c r="E55" i="29"/>
  <c r="D55" i="29"/>
  <c r="G55" i="29" s="1"/>
  <c r="G54" i="29"/>
  <c r="F54" i="29"/>
  <c r="E54" i="29"/>
  <c r="D54" i="29"/>
  <c r="F53" i="29"/>
  <c r="E53" i="29"/>
  <c r="D53" i="29"/>
  <c r="G53" i="29" s="1"/>
  <c r="G52" i="29"/>
  <c r="F52" i="29"/>
  <c r="E52" i="29"/>
  <c r="D52" i="29"/>
  <c r="F51" i="29"/>
  <c r="E51" i="29"/>
  <c r="D51" i="29"/>
  <c r="G51" i="29" s="1"/>
  <c r="G50" i="29"/>
  <c r="F50" i="29"/>
  <c r="E50" i="29"/>
  <c r="D50" i="29"/>
  <c r="F49" i="29"/>
  <c r="E49" i="29"/>
  <c r="D49" i="29"/>
  <c r="G49" i="29" s="1"/>
  <c r="G48" i="29"/>
  <c r="F48" i="29"/>
  <c r="E48" i="29"/>
  <c r="D48" i="29"/>
  <c r="F47" i="29"/>
  <c r="E47" i="29"/>
  <c r="D47" i="29"/>
  <c r="G47" i="29" s="1"/>
  <c r="G46" i="29"/>
  <c r="F46" i="29"/>
  <c r="E46" i="29"/>
  <c r="D46" i="29"/>
  <c r="F45" i="29"/>
  <c r="E45" i="29"/>
  <c r="D45" i="29"/>
  <c r="G45" i="29" s="1"/>
  <c r="G44" i="29"/>
  <c r="F44" i="29"/>
  <c r="E44" i="29"/>
  <c r="D44" i="29"/>
  <c r="F43" i="29"/>
  <c r="E43" i="29"/>
  <c r="D43" i="29"/>
  <c r="G43" i="29" s="1"/>
  <c r="G42" i="29"/>
  <c r="F42" i="29"/>
  <c r="E42" i="29"/>
  <c r="D42" i="29"/>
  <c r="F41" i="29"/>
  <c r="E41" i="29"/>
  <c r="D41" i="29"/>
  <c r="G41" i="29" s="1"/>
  <c r="G40" i="29"/>
  <c r="F40" i="29"/>
  <c r="E40" i="29"/>
  <c r="D40" i="29"/>
  <c r="F39" i="29"/>
  <c r="E39" i="29"/>
  <c r="D39" i="29"/>
  <c r="G39" i="29" s="1"/>
  <c r="G38" i="29"/>
  <c r="F38" i="29"/>
  <c r="E38" i="29"/>
  <c r="D38" i="29"/>
  <c r="F37" i="29"/>
  <c r="E37" i="29"/>
  <c r="D37" i="29"/>
  <c r="G37" i="29" s="1"/>
  <c r="G36" i="29"/>
  <c r="F36" i="29"/>
  <c r="E36" i="29"/>
  <c r="D36" i="29"/>
  <c r="F35" i="29"/>
  <c r="E35" i="29"/>
  <c r="D35" i="29"/>
  <c r="G35" i="29" s="1"/>
  <c r="G34" i="29"/>
  <c r="F34" i="29"/>
  <c r="E34" i="29"/>
  <c r="D34" i="29"/>
  <c r="F33" i="29"/>
  <c r="E33" i="29"/>
  <c r="D33" i="29"/>
  <c r="G33" i="29" s="1"/>
  <c r="G32" i="29"/>
  <c r="F32" i="29"/>
  <c r="E32" i="29"/>
  <c r="D32" i="29"/>
  <c r="F31" i="29"/>
  <c r="E31" i="29"/>
  <c r="D31" i="29"/>
  <c r="G31" i="29" s="1"/>
  <c r="G30" i="29"/>
  <c r="F30" i="29"/>
  <c r="E30" i="29"/>
  <c r="D30" i="29"/>
  <c r="F29" i="29"/>
  <c r="E29" i="29"/>
  <c r="D29" i="29"/>
  <c r="G29" i="29" s="1"/>
  <c r="G28" i="29"/>
  <c r="F28" i="29"/>
  <c r="E28" i="29"/>
  <c r="D28" i="29"/>
  <c r="F27" i="29"/>
  <c r="E27" i="29"/>
  <c r="D27" i="29"/>
  <c r="G27" i="29" s="1"/>
  <c r="G26" i="29"/>
  <c r="F26" i="29"/>
  <c r="E26" i="29"/>
  <c r="D26" i="29"/>
  <c r="F25" i="29"/>
  <c r="E25" i="29"/>
  <c r="D25" i="29"/>
  <c r="G25" i="29" s="1"/>
  <c r="G24" i="29"/>
  <c r="F24" i="29"/>
  <c r="E24" i="29"/>
  <c r="D24" i="29"/>
  <c r="F23" i="29"/>
  <c r="E23" i="29"/>
  <c r="D23" i="29"/>
  <c r="G23" i="29" s="1"/>
  <c r="G22" i="29"/>
  <c r="F22" i="29"/>
  <c r="E22" i="29"/>
  <c r="D22" i="29"/>
  <c r="F21" i="29"/>
  <c r="E21" i="29"/>
  <c r="D21" i="29"/>
  <c r="G21" i="29" s="1"/>
  <c r="G20" i="29"/>
  <c r="F20" i="29"/>
  <c r="E20" i="29"/>
  <c r="D20" i="29"/>
  <c r="F19" i="29"/>
  <c r="E19" i="29"/>
  <c r="D19" i="29"/>
  <c r="G19" i="29" s="1"/>
  <c r="G18" i="29"/>
  <c r="F18" i="29"/>
  <c r="E18" i="29"/>
  <c r="D18" i="29"/>
  <c r="F17" i="29"/>
  <c r="E17" i="29"/>
  <c r="D17" i="29"/>
  <c r="G17" i="29" s="1"/>
  <c r="G16" i="29"/>
  <c r="F16" i="29"/>
  <c r="E16" i="29"/>
  <c r="D16" i="29"/>
  <c r="F15" i="29"/>
  <c r="E15" i="29"/>
  <c r="D15" i="29"/>
  <c r="G15" i="29" s="1"/>
  <c r="G14" i="29"/>
  <c r="F14" i="29"/>
  <c r="E14" i="29"/>
  <c r="D14" i="29"/>
  <c r="F13" i="29"/>
  <c r="E13" i="29"/>
  <c r="D13" i="29"/>
  <c r="G13" i="29" s="1"/>
  <c r="G12" i="29"/>
  <c r="F12" i="29"/>
  <c r="E12" i="29"/>
  <c r="D12" i="29"/>
  <c r="F11" i="29"/>
  <c r="E11" i="29"/>
  <c r="D11" i="29"/>
  <c r="G11" i="29" s="1"/>
  <c r="G10" i="29"/>
  <c r="F10" i="29"/>
  <c r="E10" i="29"/>
  <c r="D10" i="29"/>
  <c r="F9" i="29"/>
  <c r="E9" i="29"/>
  <c r="D9" i="29"/>
  <c r="G9" i="29" s="1"/>
  <c r="G8" i="29"/>
  <c r="F8" i="29"/>
  <c r="E8" i="29"/>
  <c r="D8" i="29"/>
  <c r="F7" i="29"/>
  <c r="E7" i="29"/>
  <c r="D7" i="29"/>
  <c r="G7" i="29" s="1"/>
  <c r="G6" i="29"/>
  <c r="F6" i="29"/>
  <c r="E6" i="29"/>
  <c r="D6" i="29"/>
  <c r="F5" i="29"/>
  <c r="E5" i="29"/>
  <c r="D5" i="29"/>
  <c r="G5" i="29" s="1"/>
  <c r="G4" i="29"/>
  <c r="F4" i="29"/>
  <c r="E4" i="29"/>
  <c r="D4" i="29"/>
  <c r="G3" i="29"/>
  <c r="F3" i="29"/>
  <c r="E3" i="29"/>
  <c r="D3" i="29"/>
  <c r="B62" i="29"/>
  <c r="A62" i="29"/>
  <c r="B61" i="29"/>
  <c r="A61" i="29"/>
  <c r="B60" i="29"/>
  <c r="A60" i="29"/>
  <c r="B59" i="29"/>
  <c r="A59" i="29"/>
  <c r="B58" i="29"/>
  <c r="A58" i="29"/>
  <c r="B57" i="29"/>
  <c r="A57" i="29"/>
  <c r="B56" i="29"/>
  <c r="A56" i="29"/>
  <c r="B55" i="29"/>
  <c r="A55" i="29"/>
  <c r="B54" i="29"/>
  <c r="A54" i="29"/>
  <c r="B53" i="29"/>
  <c r="A53" i="29"/>
  <c r="B52" i="29"/>
  <c r="A52" i="29"/>
  <c r="B51" i="29"/>
  <c r="A51" i="29"/>
  <c r="B50" i="29"/>
  <c r="A50" i="29"/>
  <c r="B49" i="29"/>
  <c r="A49" i="29"/>
  <c r="B48" i="29"/>
  <c r="A48" i="29"/>
  <c r="B47" i="29"/>
  <c r="A47" i="29"/>
  <c r="B46" i="29"/>
  <c r="A46" i="29"/>
  <c r="B45" i="29"/>
  <c r="A45" i="29"/>
  <c r="B44" i="29"/>
  <c r="A44" i="29"/>
  <c r="B43" i="29"/>
  <c r="A43" i="29"/>
  <c r="B42" i="29"/>
  <c r="A42" i="29"/>
  <c r="B41" i="29"/>
  <c r="A41" i="29"/>
  <c r="B40" i="29"/>
  <c r="A40" i="29"/>
  <c r="B39" i="29"/>
  <c r="A39" i="29"/>
  <c r="B38" i="29"/>
  <c r="A38" i="29"/>
  <c r="B37" i="29"/>
  <c r="A37" i="29"/>
  <c r="B36" i="29"/>
  <c r="A36" i="29"/>
  <c r="B35" i="29"/>
  <c r="A35" i="29"/>
  <c r="B34" i="29"/>
  <c r="A34" i="29"/>
  <c r="B33" i="29"/>
  <c r="A33" i="29"/>
  <c r="B32" i="29"/>
  <c r="A32" i="29"/>
  <c r="B31" i="29"/>
  <c r="A31" i="29"/>
  <c r="B30" i="29"/>
  <c r="A30" i="29"/>
  <c r="B29" i="29"/>
  <c r="A29" i="29"/>
  <c r="B28" i="29"/>
  <c r="A28" i="29"/>
  <c r="B27" i="29"/>
  <c r="A27" i="29"/>
  <c r="B26" i="29"/>
  <c r="A26" i="29"/>
  <c r="B25" i="29"/>
  <c r="A25" i="29"/>
  <c r="B24" i="29"/>
  <c r="A24" i="29"/>
  <c r="B23" i="29"/>
  <c r="A23" i="29"/>
  <c r="B22" i="29"/>
  <c r="A22" i="29"/>
  <c r="B21" i="29"/>
  <c r="A21" i="29"/>
  <c r="B20" i="29"/>
  <c r="A20" i="29"/>
  <c r="B19" i="29"/>
  <c r="A19" i="29"/>
  <c r="B18" i="29"/>
  <c r="A18" i="29"/>
  <c r="B17" i="29"/>
  <c r="A17" i="29"/>
  <c r="B16" i="29"/>
  <c r="A16" i="29"/>
  <c r="B15" i="29"/>
  <c r="A15" i="29"/>
  <c r="B14" i="29"/>
  <c r="A14" i="29"/>
  <c r="B13" i="29"/>
  <c r="A13" i="29"/>
  <c r="B12" i="29"/>
  <c r="A12" i="29"/>
  <c r="B11" i="29"/>
  <c r="A11" i="29"/>
  <c r="B10" i="29"/>
  <c r="A10" i="29"/>
  <c r="B9" i="29"/>
  <c r="A9" i="29"/>
  <c r="B8" i="29"/>
  <c r="A8" i="29"/>
  <c r="B7" i="29"/>
  <c r="A7" i="29"/>
  <c r="B6" i="29"/>
  <c r="A6" i="29"/>
  <c r="B5" i="29"/>
  <c r="A5" i="29"/>
  <c r="B4" i="29"/>
  <c r="A4" i="29"/>
  <c r="B3" i="29"/>
  <c r="A3" i="29"/>
  <c r="B63" i="28"/>
  <c r="A63" i="28"/>
  <c r="B62" i="28"/>
  <c r="A62" i="28"/>
  <c r="B61" i="28"/>
  <c r="A61" i="28"/>
  <c r="B60" i="28"/>
  <c r="A60" i="28"/>
  <c r="B59" i="28"/>
  <c r="A59" i="28"/>
  <c r="B58" i="28"/>
  <c r="A58" i="28"/>
  <c r="B57" i="28"/>
  <c r="A57" i="28"/>
  <c r="B56" i="28"/>
  <c r="A56" i="28"/>
  <c r="B55" i="28"/>
  <c r="A55" i="28"/>
  <c r="B54" i="28"/>
  <c r="A54" i="28"/>
  <c r="B53" i="28"/>
  <c r="A53" i="28"/>
  <c r="B52" i="28"/>
  <c r="A52" i="28"/>
  <c r="B51" i="28"/>
  <c r="A51" i="28"/>
  <c r="B50" i="28"/>
  <c r="A50" i="28"/>
  <c r="B49" i="28"/>
  <c r="A49" i="28"/>
  <c r="B48" i="28"/>
  <c r="A48" i="28"/>
  <c r="B47" i="28"/>
  <c r="A47" i="28"/>
  <c r="B46" i="28"/>
  <c r="A46" i="28"/>
  <c r="B45" i="28"/>
  <c r="A45" i="28"/>
  <c r="B44" i="28"/>
  <c r="A44" i="28"/>
  <c r="B43" i="28"/>
  <c r="A43" i="28"/>
  <c r="B42" i="28"/>
  <c r="A42" i="28"/>
  <c r="B41" i="28"/>
  <c r="A41" i="28"/>
  <c r="B40" i="28"/>
  <c r="A40" i="28"/>
  <c r="B39" i="28"/>
  <c r="A39" i="28"/>
  <c r="B38" i="28"/>
  <c r="A38" i="28"/>
  <c r="B37" i="28"/>
  <c r="A37" i="28"/>
  <c r="B36" i="28"/>
  <c r="A36" i="28"/>
  <c r="B35" i="28"/>
  <c r="A35" i="28"/>
  <c r="B34" i="28"/>
  <c r="A34" i="28"/>
  <c r="B33" i="28"/>
  <c r="A33" i="28"/>
  <c r="B32" i="28"/>
  <c r="A32" i="28"/>
  <c r="B31" i="28"/>
  <c r="A31" i="28"/>
  <c r="B30" i="28"/>
  <c r="A30" i="28"/>
  <c r="B29" i="28"/>
  <c r="A29" i="28"/>
  <c r="B28" i="28"/>
  <c r="A28" i="28"/>
  <c r="B27" i="28"/>
  <c r="A27" i="28"/>
  <c r="B26" i="28"/>
  <c r="A26" i="28"/>
  <c r="B25" i="28"/>
  <c r="A25" i="28"/>
  <c r="B24" i="28"/>
  <c r="A24" i="28"/>
  <c r="B23" i="28"/>
  <c r="A23" i="28"/>
  <c r="B22" i="28"/>
  <c r="A22" i="28"/>
  <c r="B21" i="28"/>
  <c r="A21" i="28"/>
  <c r="B20" i="28"/>
  <c r="A20" i="28"/>
  <c r="B19" i="28"/>
  <c r="A19" i="28"/>
  <c r="B18" i="28"/>
  <c r="A18" i="28"/>
  <c r="B17" i="28"/>
  <c r="A17" i="28"/>
  <c r="B16" i="28"/>
  <c r="A16" i="28"/>
  <c r="B15" i="28"/>
  <c r="A15" i="28"/>
  <c r="B14" i="28"/>
  <c r="A14" i="28"/>
  <c r="B13" i="28"/>
  <c r="A13" i="28"/>
  <c r="B12" i="28"/>
  <c r="A12" i="28"/>
  <c r="B11" i="28"/>
  <c r="A11" i="28"/>
  <c r="B10" i="28"/>
  <c r="A10" i="28"/>
  <c r="B9" i="28"/>
  <c r="A9" i="28"/>
  <c r="B8" i="28"/>
  <c r="A8" i="28"/>
  <c r="B7" i="28"/>
  <c r="A7" i="28"/>
  <c r="B6" i="28"/>
  <c r="A6" i="28"/>
  <c r="B5" i="28"/>
  <c r="A5" i="28"/>
  <c r="B4" i="28"/>
  <c r="A4" i="28"/>
  <c r="M23" i="31" l="1"/>
  <c r="L20" i="31"/>
  <c r="G20" i="31"/>
  <c r="K10" i="31"/>
  <c r="G12" i="30"/>
  <c r="Q12" i="30"/>
  <c r="S20" i="30"/>
  <c r="T20" i="30" s="1"/>
  <c r="R20" i="30"/>
  <c r="S19" i="30"/>
  <c r="T19" i="30" s="1"/>
  <c r="R19" i="30"/>
  <c r="G18" i="30"/>
  <c r="H18" i="30" s="1"/>
  <c r="R18" i="30"/>
  <c r="S17" i="30"/>
  <c r="T17" i="30" s="1"/>
  <c r="R17" i="30"/>
  <c r="G16" i="30"/>
  <c r="H16" i="30" s="1"/>
  <c r="R16" i="30"/>
  <c r="S15" i="30"/>
  <c r="T15" i="30" s="1"/>
  <c r="F15" i="30"/>
  <c r="Q8" i="30"/>
  <c r="G20" i="30"/>
  <c r="H20" i="30" s="1"/>
  <c r="F20" i="30"/>
  <c r="S18" i="30"/>
  <c r="T18" i="30" s="1"/>
  <c r="Q18" i="30"/>
  <c r="E18" i="30"/>
  <c r="Q17" i="30"/>
  <c r="E17" i="30"/>
  <c r="Q16" i="30"/>
  <c r="E16" i="30"/>
  <c r="Q15" i="30"/>
  <c r="E15" i="30"/>
  <c r="Z14" i="30"/>
  <c r="E20" i="30" l="1"/>
  <c r="F18" i="30"/>
  <c r="G15" i="30"/>
  <c r="H15" i="30" s="1"/>
  <c r="Q20" i="30"/>
  <c r="E8" i="30"/>
  <c r="F17" i="30"/>
  <c r="R15" i="30"/>
  <c r="G17" i="30"/>
  <c r="H17" i="30" s="1"/>
  <c r="K17" i="31"/>
  <c r="L17" i="31" s="1"/>
  <c r="K19" i="31"/>
  <c r="L19" i="31" s="1"/>
  <c r="Q12" i="31"/>
  <c r="E12" i="30"/>
  <c r="F18" i="31"/>
  <c r="G18" i="31" s="1"/>
  <c r="F19" i="31"/>
  <c r="G19" i="31" s="1"/>
  <c r="E21" i="30"/>
  <c r="F16" i="31"/>
  <c r="F17" i="31"/>
  <c r="G17" i="31" s="1"/>
  <c r="K16" i="31"/>
  <c r="L16" i="31" s="1"/>
  <c r="K18" i="31"/>
  <c r="L18" i="31" s="1"/>
  <c r="S12" i="30"/>
  <c r="S16" i="30"/>
  <c r="T16" i="30" s="1"/>
  <c r="Q21" i="30"/>
  <c r="F19" i="30"/>
  <c r="G19" i="30"/>
  <c r="H19" i="30" s="1"/>
  <c r="F16" i="30"/>
  <c r="H21" i="30" l="1"/>
  <c r="T21" i="30"/>
  <c r="F21" i="31"/>
  <c r="G21" i="31" s="1"/>
  <c r="K21" i="31"/>
  <c r="L21" i="31" s="1"/>
  <c r="G16" i="31"/>
  <c r="AQ65" i="16"/>
  <c r="AQ64" i="16"/>
  <c r="AQ63" i="16"/>
  <c r="AQ62" i="16"/>
  <c r="AQ61" i="16"/>
  <c r="AQ60" i="16"/>
  <c r="AQ59" i="16"/>
  <c r="AQ58" i="16"/>
  <c r="AQ57" i="16"/>
  <c r="AQ56" i="16"/>
  <c r="AQ55" i="16"/>
  <c r="AQ54" i="16"/>
  <c r="AQ53" i="16"/>
  <c r="AQ52" i="16"/>
  <c r="AQ51" i="16"/>
  <c r="AQ50" i="16"/>
  <c r="AQ49" i="16"/>
  <c r="AQ48" i="16"/>
  <c r="AQ47" i="16"/>
  <c r="AQ46" i="16"/>
  <c r="AQ45" i="16"/>
  <c r="AQ44" i="16"/>
  <c r="AQ43" i="16"/>
  <c r="AQ42" i="16"/>
  <c r="AQ41" i="16"/>
  <c r="AQ40" i="16"/>
  <c r="AQ39" i="16"/>
  <c r="AQ38" i="16"/>
  <c r="AQ37" i="16"/>
  <c r="AQ36" i="16"/>
  <c r="AQ35" i="16"/>
  <c r="AQ34" i="16"/>
  <c r="AQ33" i="16"/>
  <c r="AQ32" i="16"/>
  <c r="AQ31" i="16"/>
  <c r="AQ30" i="16"/>
  <c r="AQ29" i="16"/>
  <c r="AQ28" i="16"/>
  <c r="AQ27" i="16"/>
  <c r="AQ26" i="16"/>
  <c r="AQ25" i="16"/>
  <c r="AQ24" i="16"/>
  <c r="AQ23" i="16"/>
  <c r="AQ22" i="16"/>
  <c r="AQ21" i="16"/>
  <c r="AQ20" i="16"/>
  <c r="AQ19" i="16"/>
  <c r="AQ18" i="16"/>
  <c r="AQ17" i="16"/>
  <c r="AQ16" i="16"/>
  <c r="AQ15" i="16"/>
  <c r="AQ14" i="16"/>
  <c r="AQ13" i="16"/>
  <c r="AQ12" i="16"/>
  <c r="AQ11" i="16"/>
  <c r="AQ10" i="16"/>
  <c r="AQ9" i="16"/>
  <c r="AQ8" i="16"/>
  <c r="AQ7" i="16"/>
  <c r="AQ6" i="16"/>
  <c r="AQ65" i="15"/>
  <c r="AQ64" i="15"/>
  <c r="AQ63" i="15"/>
  <c r="AQ62" i="15"/>
  <c r="AQ61" i="15"/>
  <c r="AQ60" i="15"/>
  <c r="AQ59" i="15"/>
  <c r="AQ58" i="15"/>
  <c r="AQ57" i="15"/>
  <c r="AQ56" i="15"/>
  <c r="AQ55" i="15"/>
  <c r="AQ54" i="15"/>
  <c r="AQ53" i="15"/>
  <c r="AQ52" i="15"/>
  <c r="AQ51" i="15"/>
  <c r="AQ50" i="15"/>
  <c r="AQ49" i="15"/>
  <c r="AQ48" i="15"/>
  <c r="AQ47" i="15"/>
  <c r="AQ46" i="15"/>
  <c r="AQ45" i="15"/>
  <c r="AQ44" i="15"/>
  <c r="AQ43" i="15"/>
  <c r="AQ42" i="15"/>
  <c r="AQ41" i="15"/>
  <c r="AQ40" i="15"/>
  <c r="AQ39" i="15"/>
  <c r="AQ38" i="15"/>
  <c r="AQ37" i="15"/>
  <c r="AQ36" i="15"/>
  <c r="AQ35" i="15"/>
  <c r="AQ34" i="15"/>
  <c r="AQ33" i="15"/>
  <c r="AQ32" i="15"/>
  <c r="AQ31" i="15"/>
  <c r="AQ30" i="15"/>
  <c r="AQ29" i="15"/>
  <c r="AQ28" i="15"/>
  <c r="AQ27" i="15"/>
  <c r="AQ26" i="15"/>
  <c r="AQ25" i="15"/>
  <c r="AQ24" i="15"/>
  <c r="AQ23" i="15"/>
  <c r="AQ22" i="15"/>
  <c r="AQ21" i="15"/>
  <c r="AQ20" i="15"/>
  <c r="AQ19" i="15"/>
  <c r="AQ18" i="15"/>
  <c r="AQ17" i="15"/>
  <c r="AQ16" i="15"/>
  <c r="AQ15" i="15"/>
  <c r="AQ14" i="15"/>
  <c r="AQ13" i="15"/>
  <c r="AQ12" i="15"/>
  <c r="AQ11" i="15"/>
  <c r="AQ10" i="15"/>
  <c r="AQ9" i="15"/>
  <c r="AQ8" i="15"/>
  <c r="AQ7" i="15"/>
  <c r="AQ6" i="15"/>
  <c r="M4" i="23"/>
  <c r="N18" i="23"/>
  <c r="AM6" i="13"/>
  <c r="O1" i="14"/>
  <c r="Q25" i="23" l="1"/>
  <c r="N25" i="23"/>
  <c r="N23" i="23"/>
  <c r="Q23" i="23"/>
  <c r="Q21" i="23"/>
  <c r="N21" i="23"/>
  <c r="U1" i="13"/>
  <c r="Y67" i="14"/>
  <c r="Z67" i="14" s="1"/>
  <c r="Y66" i="14"/>
  <c r="Z66" i="14" s="1"/>
  <c r="Y65" i="14"/>
  <c r="Z65" i="14" s="1"/>
  <c r="Y64" i="14"/>
  <c r="Z64" i="14" s="1"/>
  <c r="Y63" i="14"/>
  <c r="Z63" i="14" s="1"/>
  <c r="Y62" i="14"/>
  <c r="Z62" i="14" s="1"/>
  <c r="Y61" i="14"/>
  <c r="Z61" i="14" s="1"/>
  <c r="Y60" i="14"/>
  <c r="Z60" i="14" s="1"/>
  <c r="Y59" i="14"/>
  <c r="Z59" i="14" s="1"/>
  <c r="Y58" i="14"/>
  <c r="Z58" i="14" s="1"/>
  <c r="Y57" i="14"/>
  <c r="Z57" i="14" s="1"/>
  <c r="Y56" i="14"/>
  <c r="Z56" i="14" s="1"/>
  <c r="Y55" i="14"/>
  <c r="Z55" i="14" s="1"/>
  <c r="Y54" i="14"/>
  <c r="Z54" i="14" s="1"/>
  <c r="Y53" i="14"/>
  <c r="Z53" i="14" s="1"/>
  <c r="Y52" i="14"/>
  <c r="Z52" i="14" s="1"/>
  <c r="Y51" i="14"/>
  <c r="Z51" i="14" s="1"/>
  <c r="Y50" i="14"/>
  <c r="Z50" i="14" s="1"/>
  <c r="Y49" i="14"/>
  <c r="Z49" i="14" s="1"/>
  <c r="Y48" i="14"/>
  <c r="Z48" i="14" s="1"/>
  <c r="Y47" i="14"/>
  <c r="Z47" i="14" s="1"/>
  <c r="Y46" i="14"/>
  <c r="Z46" i="14" s="1"/>
  <c r="Y45" i="14"/>
  <c r="Z45" i="14" s="1"/>
  <c r="Y44" i="14"/>
  <c r="Z44" i="14" s="1"/>
  <c r="Y43" i="14"/>
  <c r="Z43" i="14" s="1"/>
  <c r="Y42" i="14"/>
  <c r="Z42" i="14" s="1"/>
  <c r="Y41" i="14"/>
  <c r="Z41" i="14" s="1"/>
  <c r="Y40" i="14"/>
  <c r="Z40" i="14" s="1"/>
  <c r="Y39" i="14"/>
  <c r="Z39" i="14" s="1"/>
  <c r="Y38" i="14"/>
  <c r="Z38" i="14" s="1"/>
  <c r="Y37" i="14"/>
  <c r="Z37" i="14" s="1"/>
  <c r="Y36" i="14"/>
  <c r="Z36" i="14" s="1"/>
  <c r="Y35" i="14"/>
  <c r="Z35" i="14" s="1"/>
  <c r="Y34" i="14"/>
  <c r="Z34" i="14" s="1"/>
  <c r="Y33" i="14"/>
  <c r="Z33" i="14" s="1"/>
  <c r="Y32" i="14"/>
  <c r="Z32" i="14" s="1"/>
  <c r="Y31" i="14"/>
  <c r="Z31" i="14" s="1"/>
  <c r="Y30" i="14"/>
  <c r="Z30" i="14" s="1"/>
  <c r="Y29" i="14"/>
  <c r="Z29" i="14" s="1"/>
  <c r="Y28" i="14"/>
  <c r="Z28" i="14" s="1"/>
  <c r="Y27" i="14"/>
  <c r="Z27" i="14" s="1"/>
  <c r="Y26" i="14"/>
  <c r="Z26" i="14" s="1"/>
  <c r="Y25" i="14"/>
  <c r="Z25" i="14" s="1"/>
  <c r="Y24" i="14"/>
  <c r="Z24" i="14" s="1"/>
  <c r="Y23" i="14"/>
  <c r="Z23" i="14" s="1"/>
  <c r="Y22" i="14"/>
  <c r="Z22" i="14" s="1"/>
  <c r="Y21" i="14"/>
  <c r="Z21" i="14" s="1"/>
  <c r="Y20" i="14"/>
  <c r="Z20" i="14" s="1"/>
  <c r="Y19" i="14"/>
  <c r="Z19" i="14" s="1"/>
  <c r="Y18" i="14"/>
  <c r="Z18" i="14" s="1"/>
  <c r="Y17" i="14"/>
  <c r="Z17" i="14" s="1"/>
  <c r="Y16" i="14"/>
  <c r="Z16" i="14" s="1"/>
  <c r="Y15" i="14"/>
  <c r="Z15" i="14" s="1"/>
  <c r="Y14" i="14"/>
  <c r="Z14" i="14" s="1"/>
  <c r="Y13" i="14"/>
  <c r="Z13" i="14" s="1"/>
  <c r="Y12" i="14"/>
  <c r="Z12" i="14" s="1"/>
  <c r="Y11" i="14"/>
  <c r="Z11" i="14" s="1"/>
  <c r="Y10" i="14"/>
  <c r="Z10" i="14" s="1"/>
  <c r="Y9" i="14"/>
  <c r="Z9" i="14" s="1"/>
  <c r="M9" i="1" l="1"/>
  <c r="M10" i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26" i="1"/>
  <c r="M27" i="1"/>
  <c r="M28" i="1"/>
  <c r="M29" i="1"/>
  <c r="M30" i="1"/>
  <c r="M31" i="1"/>
  <c r="M32" i="1"/>
  <c r="M33" i="1"/>
  <c r="M34" i="1"/>
  <c r="M35" i="1"/>
  <c r="M36" i="1"/>
  <c r="M37" i="1"/>
  <c r="M38" i="1"/>
  <c r="M39" i="1"/>
  <c r="M40" i="1"/>
  <c r="M41" i="1"/>
  <c r="M42" i="1"/>
  <c r="M43" i="1"/>
  <c r="M44" i="1"/>
  <c r="M45" i="1"/>
  <c r="M46" i="1"/>
  <c r="M47" i="1"/>
  <c r="M48" i="1"/>
  <c r="M49" i="1"/>
  <c r="M50" i="1"/>
  <c r="M51" i="1"/>
  <c r="M52" i="1"/>
  <c r="M53" i="1"/>
  <c r="M54" i="1"/>
  <c r="M55" i="1"/>
  <c r="M56" i="1"/>
  <c r="M57" i="1"/>
  <c r="M58" i="1"/>
  <c r="M59" i="1"/>
  <c r="M60" i="1"/>
  <c r="M61" i="1"/>
  <c r="M62" i="1"/>
  <c r="M63" i="1"/>
  <c r="M64" i="1"/>
  <c r="M65" i="1"/>
  <c r="M66" i="1"/>
  <c r="M67" i="1"/>
  <c r="M8" i="1"/>
  <c r="C18" i="23" l="1"/>
  <c r="C20" i="23"/>
  <c r="D12" i="23"/>
  <c r="D11" i="23"/>
  <c r="D10" i="23"/>
  <c r="D9" i="23"/>
  <c r="D14" i="23" s="1"/>
  <c r="AM113" i="23"/>
  <c r="AN113" i="23"/>
  <c r="AO113" i="23"/>
  <c r="AP113" i="23"/>
  <c r="AQ113" i="23"/>
  <c r="AR113" i="23"/>
  <c r="AS113" i="23"/>
  <c r="AM114" i="23"/>
  <c r="AN114" i="23"/>
  <c r="AO114" i="23"/>
  <c r="AP114" i="23"/>
  <c r="AQ114" i="23"/>
  <c r="AR114" i="23"/>
  <c r="AS114" i="23"/>
  <c r="AM115" i="23"/>
  <c r="AN115" i="23"/>
  <c r="AO115" i="23"/>
  <c r="AP115" i="23"/>
  <c r="AQ115" i="23"/>
  <c r="AR115" i="23"/>
  <c r="AS115" i="23"/>
  <c r="AM116" i="23"/>
  <c r="AN116" i="23"/>
  <c r="AO116" i="23"/>
  <c r="AP116" i="23"/>
  <c r="AQ116" i="23"/>
  <c r="AR116" i="23"/>
  <c r="AS116" i="23"/>
  <c r="AM117" i="23"/>
  <c r="AN117" i="23"/>
  <c r="AO117" i="23"/>
  <c r="AP117" i="23"/>
  <c r="AQ117" i="23"/>
  <c r="AR117" i="23"/>
  <c r="AS117" i="23"/>
  <c r="AM118" i="23"/>
  <c r="AN118" i="23"/>
  <c r="AO118" i="23"/>
  <c r="AP118" i="23"/>
  <c r="AQ118" i="23"/>
  <c r="AR118" i="23"/>
  <c r="AS118" i="23"/>
  <c r="AM119" i="23"/>
  <c r="AN119" i="23"/>
  <c r="AO119" i="23"/>
  <c r="AP119" i="23"/>
  <c r="AQ119" i="23"/>
  <c r="AR119" i="23"/>
  <c r="AS119" i="23"/>
  <c r="AM120" i="23"/>
  <c r="AN120" i="23"/>
  <c r="AO120" i="23"/>
  <c r="AP120" i="23"/>
  <c r="AQ120" i="23"/>
  <c r="AR120" i="23"/>
  <c r="AS120" i="23"/>
  <c r="AM121" i="23"/>
  <c r="AN121" i="23"/>
  <c r="AO121" i="23"/>
  <c r="AP121" i="23"/>
  <c r="AQ121" i="23"/>
  <c r="AR121" i="23"/>
  <c r="AS121" i="23"/>
  <c r="AM122" i="23"/>
  <c r="AN122" i="23"/>
  <c r="AO122" i="23"/>
  <c r="AP122" i="23"/>
  <c r="AQ122" i="23"/>
  <c r="AR122" i="23"/>
  <c r="AS122" i="23"/>
  <c r="AM123" i="23"/>
  <c r="AN123" i="23"/>
  <c r="AO123" i="23"/>
  <c r="AP123" i="23"/>
  <c r="AQ123" i="23"/>
  <c r="AR123" i="23"/>
  <c r="AS123" i="23"/>
  <c r="AM124" i="23"/>
  <c r="AN124" i="23"/>
  <c r="AO124" i="23"/>
  <c r="AP124" i="23"/>
  <c r="AQ124" i="23"/>
  <c r="AR124" i="23"/>
  <c r="AS124" i="23"/>
  <c r="AM125" i="23"/>
  <c r="AN125" i="23"/>
  <c r="AO125" i="23"/>
  <c r="AP125" i="23"/>
  <c r="AQ125" i="23"/>
  <c r="AR125" i="23"/>
  <c r="AS125" i="23"/>
  <c r="AM126" i="23"/>
  <c r="AN126" i="23"/>
  <c r="AO126" i="23"/>
  <c r="AP126" i="23"/>
  <c r="AQ126" i="23"/>
  <c r="AR126" i="23"/>
  <c r="AS126" i="23"/>
  <c r="AM127" i="23"/>
  <c r="AN127" i="23"/>
  <c r="AO127" i="23"/>
  <c r="AP127" i="23"/>
  <c r="AQ127" i="23"/>
  <c r="AR127" i="23"/>
  <c r="AS127" i="23"/>
  <c r="AM128" i="23"/>
  <c r="AN128" i="23"/>
  <c r="AO128" i="23"/>
  <c r="AP128" i="23"/>
  <c r="AQ128" i="23"/>
  <c r="AR128" i="23"/>
  <c r="AS128" i="23"/>
  <c r="AM129" i="23"/>
  <c r="AN129" i="23"/>
  <c r="AO129" i="23"/>
  <c r="AP129" i="23"/>
  <c r="AQ129" i="23"/>
  <c r="AR129" i="23"/>
  <c r="AS129" i="23"/>
  <c r="AM130" i="23"/>
  <c r="AN130" i="23"/>
  <c r="AO130" i="23"/>
  <c r="AP130" i="23"/>
  <c r="AQ130" i="23"/>
  <c r="AR130" i="23"/>
  <c r="AS130" i="23"/>
  <c r="AM131" i="23"/>
  <c r="AN131" i="23"/>
  <c r="AO131" i="23"/>
  <c r="AP131" i="23"/>
  <c r="AQ131" i="23"/>
  <c r="AR131" i="23"/>
  <c r="AS131" i="23"/>
  <c r="AM132" i="23"/>
  <c r="AN132" i="23"/>
  <c r="AO132" i="23"/>
  <c r="AP132" i="23"/>
  <c r="AQ132" i="23"/>
  <c r="AR132" i="23"/>
  <c r="AS132" i="23"/>
  <c r="AM133" i="23"/>
  <c r="AN133" i="23"/>
  <c r="AO133" i="23"/>
  <c r="AP133" i="23"/>
  <c r="AQ133" i="23"/>
  <c r="AR133" i="23"/>
  <c r="AS133" i="23"/>
  <c r="AM134" i="23"/>
  <c r="AN134" i="23"/>
  <c r="AO134" i="23"/>
  <c r="AP134" i="23"/>
  <c r="AQ134" i="23"/>
  <c r="AR134" i="23"/>
  <c r="AS134" i="23"/>
  <c r="AM135" i="23"/>
  <c r="AN135" i="23"/>
  <c r="AO135" i="23"/>
  <c r="AP135" i="23"/>
  <c r="AQ135" i="23"/>
  <c r="AR135" i="23"/>
  <c r="AS135" i="23"/>
  <c r="AM136" i="23"/>
  <c r="AN136" i="23"/>
  <c r="AO136" i="23"/>
  <c r="AP136" i="23"/>
  <c r="AQ136" i="23"/>
  <c r="AR136" i="23"/>
  <c r="AS136" i="23"/>
  <c r="AM137" i="23"/>
  <c r="AN137" i="23"/>
  <c r="AO137" i="23"/>
  <c r="AP137" i="23"/>
  <c r="AQ137" i="23"/>
  <c r="AR137" i="23"/>
  <c r="AS137" i="23"/>
  <c r="AM138" i="23"/>
  <c r="AN138" i="23"/>
  <c r="AO138" i="23"/>
  <c r="AP138" i="23"/>
  <c r="AQ138" i="23"/>
  <c r="AR138" i="23"/>
  <c r="AS138" i="23"/>
  <c r="AM139" i="23"/>
  <c r="AN139" i="23"/>
  <c r="AO139" i="23"/>
  <c r="AP139" i="23"/>
  <c r="AQ139" i="23"/>
  <c r="AR139" i="23"/>
  <c r="AS139" i="23"/>
  <c r="AM140" i="23"/>
  <c r="AN140" i="23"/>
  <c r="AO140" i="23"/>
  <c r="AP140" i="23"/>
  <c r="AQ140" i="23"/>
  <c r="AR140" i="23"/>
  <c r="AS140" i="23"/>
  <c r="AM141" i="23"/>
  <c r="AN141" i="23"/>
  <c r="AO141" i="23"/>
  <c r="AP141" i="23"/>
  <c r="AQ141" i="23"/>
  <c r="AR141" i="23"/>
  <c r="AS141" i="23"/>
  <c r="AM142" i="23"/>
  <c r="AN142" i="23"/>
  <c r="AO142" i="23"/>
  <c r="AP142" i="23"/>
  <c r="AQ142" i="23"/>
  <c r="AR142" i="23"/>
  <c r="AS142" i="23"/>
  <c r="AM143" i="23"/>
  <c r="AN143" i="23"/>
  <c r="AO143" i="23"/>
  <c r="AP143" i="23"/>
  <c r="AQ143" i="23"/>
  <c r="AR143" i="23"/>
  <c r="AS143" i="23"/>
  <c r="AM144" i="23"/>
  <c r="AN144" i="23"/>
  <c r="AO144" i="23"/>
  <c r="AP144" i="23"/>
  <c r="AQ144" i="23"/>
  <c r="AR144" i="23"/>
  <c r="AS144" i="23"/>
  <c r="AM145" i="23"/>
  <c r="AN145" i="23"/>
  <c r="AO145" i="23"/>
  <c r="AP145" i="23"/>
  <c r="AQ145" i="23"/>
  <c r="AR145" i="23"/>
  <c r="AS145" i="23"/>
  <c r="AM146" i="23"/>
  <c r="AN146" i="23"/>
  <c r="AO146" i="23"/>
  <c r="AP146" i="23"/>
  <c r="AQ146" i="23"/>
  <c r="AR146" i="23"/>
  <c r="AS146" i="23"/>
  <c r="AM147" i="23"/>
  <c r="AN147" i="23"/>
  <c r="AO147" i="23"/>
  <c r="AP147" i="23"/>
  <c r="AQ147" i="23"/>
  <c r="AR147" i="23"/>
  <c r="AS147" i="23"/>
  <c r="AM148" i="23"/>
  <c r="AN148" i="23"/>
  <c r="AO148" i="23"/>
  <c r="AP148" i="23"/>
  <c r="AQ148" i="23"/>
  <c r="AR148" i="23"/>
  <c r="AS148" i="23"/>
  <c r="AM149" i="23"/>
  <c r="AN149" i="23"/>
  <c r="AO149" i="23"/>
  <c r="AP149" i="23"/>
  <c r="AQ149" i="23"/>
  <c r="AR149" i="23"/>
  <c r="AS149" i="23"/>
  <c r="AM150" i="23"/>
  <c r="AN150" i="23"/>
  <c r="AO150" i="23"/>
  <c r="AP150" i="23"/>
  <c r="AQ150" i="23"/>
  <c r="AR150" i="23"/>
  <c r="AS150" i="23"/>
  <c r="AM151" i="23"/>
  <c r="AN151" i="23"/>
  <c r="AO151" i="23"/>
  <c r="AP151" i="23"/>
  <c r="AQ151" i="23"/>
  <c r="AR151" i="23"/>
  <c r="AS151" i="23"/>
  <c r="AM152" i="23"/>
  <c r="AN152" i="23"/>
  <c r="AO152" i="23"/>
  <c r="AP152" i="23"/>
  <c r="AQ152" i="23"/>
  <c r="AR152" i="23"/>
  <c r="AS152" i="23"/>
  <c r="AM153" i="23"/>
  <c r="AN153" i="23"/>
  <c r="AO153" i="23"/>
  <c r="AP153" i="23"/>
  <c r="AQ153" i="23"/>
  <c r="AR153" i="23"/>
  <c r="AS153" i="23"/>
  <c r="AM154" i="23"/>
  <c r="AN154" i="23"/>
  <c r="AO154" i="23"/>
  <c r="AP154" i="23"/>
  <c r="AQ154" i="23"/>
  <c r="AR154" i="23"/>
  <c r="AS154" i="23"/>
  <c r="AM155" i="23"/>
  <c r="AN155" i="23"/>
  <c r="AO155" i="23"/>
  <c r="AP155" i="23"/>
  <c r="AQ155" i="23"/>
  <c r="AR155" i="23"/>
  <c r="AS155" i="23"/>
  <c r="AM156" i="23"/>
  <c r="AN156" i="23"/>
  <c r="AO156" i="23"/>
  <c r="AP156" i="23"/>
  <c r="AQ156" i="23"/>
  <c r="AR156" i="23"/>
  <c r="AS156" i="23"/>
  <c r="AM157" i="23"/>
  <c r="AN157" i="23"/>
  <c r="AO157" i="23"/>
  <c r="AP157" i="23"/>
  <c r="AQ157" i="23"/>
  <c r="AR157" i="23"/>
  <c r="AS157" i="23"/>
  <c r="AM158" i="23"/>
  <c r="AN158" i="23"/>
  <c r="AO158" i="23"/>
  <c r="AP158" i="23"/>
  <c r="AQ158" i="23"/>
  <c r="AR158" i="23"/>
  <c r="AS158" i="23"/>
  <c r="AM159" i="23"/>
  <c r="AN159" i="23"/>
  <c r="AO159" i="23"/>
  <c r="AP159" i="23"/>
  <c r="AQ159" i="23"/>
  <c r="AR159" i="23"/>
  <c r="AS159" i="23"/>
  <c r="AM160" i="23"/>
  <c r="AN160" i="23"/>
  <c r="AO160" i="23"/>
  <c r="AP160" i="23"/>
  <c r="AQ160" i="23"/>
  <c r="AR160" i="23"/>
  <c r="AS160" i="23"/>
  <c r="AM161" i="23"/>
  <c r="AN161" i="23"/>
  <c r="AO161" i="23"/>
  <c r="AP161" i="23"/>
  <c r="AQ161" i="23"/>
  <c r="AR161" i="23"/>
  <c r="AS161" i="23"/>
  <c r="AM162" i="23"/>
  <c r="AN162" i="23"/>
  <c r="AO162" i="23"/>
  <c r="AP162" i="23"/>
  <c r="AQ162" i="23"/>
  <c r="AR162" i="23"/>
  <c r="AS162" i="23"/>
  <c r="AM163" i="23"/>
  <c r="AN163" i="23"/>
  <c r="AO163" i="23"/>
  <c r="AP163" i="23"/>
  <c r="AQ163" i="23"/>
  <c r="AR163" i="23"/>
  <c r="AS163" i="23"/>
  <c r="AM164" i="23"/>
  <c r="AN164" i="23"/>
  <c r="AO164" i="23"/>
  <c r="AP164" i="23"/>
  <c r="AQ164" i="23"/>
  <c r="AR164" i="23"/>
  <c r="AS164" i="23"/>
  <c r="AM165" i="23"/>
  <c r="AN165" i="23"/>
  <c r="AO165" i="23"/>
  <c r="AP165" i="23"/>
  <c r="AQ165" i="23"/>
  <c r="AR165" i="23"/>
  <c r="AS165" i="23"/>
  <c r="AM166" i="23"/>
  <c r="AN166" i="23"/>
  <c r="AO166" i="23"/>
  <c r="AP166" i="23"/>
  <c r="AQ166" i="23"/>
  <c r="AR166" i="23"/>
  <c r="AS166" i="23"/>
  <c r="AM167" i="23"/>
  <c r="AN167" i="23"/>
  <c r="AO167" i="23"/>
  <c r="AP167" i="23"/>
  <c r="AQ167" i="23"/>
  <c r="AR167" i="23"/>
  <c r="AS167" i="23"/>
  <c r="AM168" i="23"/>
  <c r="AN168" i="23"/>
  <c r="AO168" i="23"/>
  <c r="AP168" i="23"/>
  <c r="AQ168" i="23"/>
  <c r="AR168" i="23"/>
  <c r="AS168" i="23"/>
  <c r="AM169" i="23"/>
  <c r="AN169" i="23"/>
  <c r="AO169" i="23"/>
  <c r="AP169" i="23"/>
  <c r="AQ169" i="23"/>
  <c r="AR169" i="23"/>
  <c r="AS169" i="23"/>
  <c r="AM170" i="23"/>
  <c r="AN170" i="23"/>
  <c r="AO170" i="23"/>
  <c r="AP170" i="23"/>
  <c r="AQ170" i="23"/>
  <c r="AR170" i="23"/>
  <c r="AS170" i="23"/>
  <c r="AM171" i="23"/>
  <c r="AN171" i="23"/>
  <c r="AO171" i="23"/>
  <c r="AP171" i="23"/>
  <c r="AQ171" i="23"/>
  <c r="AR171" i="23"/>
  <c r="AS171" i="23"/>
  <c r="AS112" i="23"/>
  <c r="AN112" i="23"/>
  <c r="AO112" i="23"/>
  <c r="AP112" i="23"/>
  <c r="AQ112" i="23"/>
  <c r="AR112" i="23"/>
  <c r="AM112" i="23"/>
  <c r="AM53" i="23"/>
  <c r="AN53" i="23"/>
  <c r="AO53" i="23"/>
  <c r="AP53" i="23"/>
  <c r="AQ53" i="23"/>
  <c r="AR53" i="23"/>
  <c r="AS53" i="23"/>
  <c r="AM54" i="23"/>
  <c r="AN54" i="23"/>
  <c r="AO54" i="23"/>
  <c r="AP54" i="23"/>
  <c r="AQ54" i="23"/>
  <c r="AR54" i="23"/>
  <c r="AS54" i="23"/>
  <c r="AM55" i="23"/>
  <c r="AN55" i="23"/>
  <c r="AO55" i="23"/>
  <c r="AP55" i="23"/>
  <c r="AQ55" i="23"/>
  <c r="AR55" i="23"/>
  <c r="AS55" i="23"/>
  <c r="AM56" i="23"/>
  <c r="AN56" i="23"/>
  <c r="AO56" i="23"/>
  <c r="AP56" i="23"/>
  <c r="AQ56" i="23"/>
  <c r="AR56" i="23"/>
  <c r="AS56" i="23"/>
  <c r="AM57" i="23"/>
  <c r="AN57" i="23"/>
  <c r="AO57" i="23"/>
  <c r="AP57" i="23"/>
  <c r="AQ57" i="23"/>
  <c r="AR57" i="23"/>
  <c r="AS57" i="23"/>
  <c r="AM58" i="23"/>
  <c r="AN58" i="23"/>
  <c r="AO58" i="23"/>
  <c r="AP58" i="23"/>
  <c r="AQ58" i="23"/>
  <c r="AR58" i="23"/>
  <c r="AS58" i="23"/>
  <c r="AM59" i="23"/>
  <c r="AN59" i="23"/>
  <c r="AO59" i="23"/>
  <c r="AP59" i="23"/>
  <c r="AQ59" i="23"/>
  <c r="AR59" i="23"/>
  <c r="AS59" i="23"/>
  <c r="AM60" i="23"/>
  <c r="AN60" i="23"/>
  <c r="AO60" i="23"/>
  <c r="AP60" i="23"/>
  <c r="AQ60" i="23"/>
  <c r="AR60" i="23"/>
  <c r="AS60" i="23"/>
  <c r="AM61" i="23"/>
  <c r="AN61" i="23"/>
  <c r="AO61" i="23"/>
  <c r="AP61" i="23"/>
  <c r="AQ61" i="23"/>
  <c r="AR61" i="23"/>
  <c r="AS61" i="23"/>
  <c r="AM62" i="23"/>
  <c r="AN62" i="23"/>
  <c r="AO62" i="23"/>
  <c r="AP62" i="23"/>
  <c r="AQ62" i="23"/>
  <c r="AR62" i="23"/>
  <c r="AS62" i="23"/>
  <c r="AM63" i="23"/>
  <c r="AN63" i="23"/>
  <c r="AO63" i="23"/>
  <c r="AP63" i="23"/>
  <c r="AQ63" i="23"/>
  <c r="AR63" i="23"/>
  <c r="AS63" i="23"/>
  <c r="AM64" i="23"/>
  <c r="AN64" i="23"/>
  <c r="AO64" i="23"/>
  <c r="AP64" i="23"/>
  <c r="AQ64" i="23"/>
  <c r="AR64" i="23"/>
  <c r="AS64" i="23"/>
  <c r="AM65" i="23"/>
  <c r="AN65" i="23"/>
  <c r="AO65" i="23"/>
  <c r="AP65" i="23"/>
  <c r="AQ65" i="23"/>
  <c r="AR65" i="23"/>
  <c r="AS65" i="23"/>
  <c r="AM66" i="23"/>
  <c r="AN66" i="23"/>
  <c r="AO66" i="23"/>
  <c r="AP66" i="23"/>
  <c r="AQ66" i="23"/>
  <c r="AR66" i="23"/>
  <c r="AS66" i="23"/>
  <c r="AM67" i="23"/>
  <c r="AN67" i="23"/>
  <c r="AO67" i="23"/>
  <c r="AP67" i="23"/>
  <c r="AQ67" i="23"/>
  <c r="AR67" i="23"/>
  <c r="AS67" i="23"/>
  <c r="AM68" i="23"/>
  <c r="AN68" i="23"/>
  <c r="AO68" i="23"/>
  <c r="AP68" i="23"/>
  <c r="AQ68" i="23"/>
  <c r="AR68" i="23"/>
  <c r="AS68" i="23"/>
  <c r="AM69" i="23"/>
  <c r="AN69" i="23"/>
  <c r="AO69" i="23"/>
  <c r="AP69" i="23"/>
  <c r="AQ69" i="23"/>
  <c r="AR69" i="23"/>
  <c r="AS69" i="23"/>
  <c r="AM70" i="23"/>
  <c r="AN70" i="23"/>
  <c r="AO70" i="23"/>
  <c r="AP70" i="23"/>
  <c r="AQ70" i="23"/>
  <c r="AR70" i="23"/>
  <c r="AS70" i="23"/>
  <c r="AM71" i="23"/>
  <c r="AN71" i="23"/>
  <c r="AO71" i="23"/>
  <c r="AP71" i="23"/>
  <c r="AQ71" i="23"/>
  <c r="AR71" i="23"/>
  <c r="AS71" i="23"/>
  <c r="AM72" i="23"/>
  <c r="AN72" i="23"/>
  <c r="AO72" i="23"/>
  <c r="AP72" i="23"/>
  <c r="AQ72" i="23"/>
  <c r="AR72" i="23"/>
  <c r="AS72" i="23"/>
  <c r="AM73" i="23"/>
  <c r="AN73" i="23"/>
  <c r="AO73" i="23"/>
  <c r="AP73" i="23"/>
  <c r="AQ73" i="23"/>
  <c r="AR73" i="23"/>
  <c r="AS73" i="23"/>
  <c r="AM74" i="23"/>
  <c r="AN74" i="23"/>
  <c r="AO74" i="23"/>
  <c r="AP74" i="23"/>
  <c r="AQ74" i="23"/>
  <c r="AR74" i="23"/>
  <c r="AS74" i="23"/>
  <c r="AM75" i="23"/>
  <c r="AN75" i="23"/>
  <c r="AO75" i="23"/>
  <c r="AP75" i="23"/>
  <c r="AQ75" i="23"/>
  <c r="AR75" i="23"/>
  <c r="AS75" i="23"/>
  <c r="AM76" i="23"/>
  <c r="AN76" i="23"/>
  <c r="AO76" i="23"/>
  <c r="AP76" i="23"/>
  <c r="AQ76" i="23"/>
  <c r="AR76" i="23"/>
  <c r="AS76" i="23"/>
  <c r="AM77" i="23"/>
  <c r="AN77" i="23"/>
  <c r="AO77" i="23"/>
  <c r="AP77" i="23"/>
  <c r="AQ77" i="23"/>
  <c r="AR77" i="23"/>
  <c r="AS77" i="23"/>
  <c r="AM78" i="23"/>
  <c r="AN78" i="23"/>
  <c r="AO78" i="23"/>
  <c r="AP78" i="23"/>
  <c r="AQ78" i="23"/>
  <c r="AR78" i="23"/>
  <c r="AS78" i="23"/>
  <c r="AM79" i="23"/>
  <c r="AN79" i="23"/>
  <c r="AO79" i="23"/>
  <c r="AP79" i="23"/>
  <c r="AQ79" i="23"/>
  <c r="AR79" i="23"/>
  <c r="AS79" i="23"/>
  <c r="AM80" i="23"/>
  <c r="AN80" i="23"/>
  <c r="AO80" i="23"/>
  <c r="AP80" i="23"/>
  <c r="AQ80" i="23"/>
  <c r="AR80" i="23"/>
  <c r="AS80" i="23"/>
  <c r="AM81" i="23"/>
  <c r="AN81" i="23"/>
  <c r="AO81" i="23"/>
  <c r="AP81" i="23"/>
  <c r="AQ81" i="23"/>
  <c r="AR81" i="23"/>
  <c r="AS81" i="23"/>
  <c r="AM82" i="23"/>
  <c r="AN82" i="23"/>
  <c r="AO82" i="23"/>
  <c r="AP82" i="23"/>
  <c r="AQ82" i="23"/>
  <c r="AR82" i="23"/>
  <c r="AS82" i="23"/>
  <c r="AM83" i="23"/>
  <c r="AN83" i="23"/>
  <c r="AO83" i="23"/>
  <c r="AP83" i="23"/>
  <c r="AQ83" i="23"/>
  <c r="AR83" i="23"/>
  <c r="AS83" i="23"/>
  <c r="AM84" i="23"/>
  <c r="AN84" i="23"/>
  <c r="AO84" i="23"/>
  <c r="AP84" i="23"/>
  <c r="AQ84" i="23"/>
  <c r="AR84" i="23"/>
  <c r="AS84" i="23"/>
  <c r="AM85" i="23"/>
  <c r="AN85" i="23"/>
  <c r="AO85" i="23"/>
  <c r="AP85" i="23"/>
  <c r="AQ85" i="23"/>
  <c r="AR85" i="23"/>
  <c r="AS85" i="23"/>
  <c r="AM86" i="23"/>
  <c r="AN86" i="23"/>
  <c r="AO86" i="23"/>
  <c r="AP86" i="23"/>
  <c r="AQ86" i="23"/>
  <c r="AR86" i="23"/>
  <c r="AS86" i="23"/>
  <c r="AM87" i="23"/>
  <c r="AN87" i="23"/>
  <c r="AO87" i="23"/>
  <c r="AP87" i="23"/>
  <c r="AQ87" i="23"/>
  <c r="AR87" i="23"/>
  <c r="AS87" i="23"/>
  <c r="AM88" i="23"/>
  <c r="AN88" i="23"/>
  <c r="AO88" i="23"/>
  <c r="AP88" i="23"/>
  <c r="AQ88" i="23"/>
  <c r="AR88" i="23"/>
  <c r="AS88" i="23"/>
  <c r="AM89" i="23"/>
  <c r="AN89" i="23"/>
  <c r="AO89" i="23"/>
  <c r="AP89" i="23"/>
  <c r="AQ89" i="23"/>
  <c r="AR89" i="23"/>
  <c r="AS89" i="23"/>
  <c r="AM90" i="23"/>
  <c r="AN90" i="23"/>
  <c r="AO90" i="23"/>
  <c r="AP90" i="23"/>
  <c r="AQ90" i="23"/>
  <c r="AR90" i="23"/>
  <c r="AS90" i="23"/>
  <c r="AM91" i="23"/>
  <c r="AN91" i="23"/>
  <c r="AO91" i="23"/>
  <c r="AP91" i="23"/>
  <c r="AQ91" i="23"/>
  <c r="AR91" i="23"/>
  <c r="AS91" i="23"/>
  <c r="AM92" i="23"/>
  <c r="AN92" i="23"/>
  <c r="AO92" i="23"/>
  <c r="AP92" i="23"/>
  <c r="AQ92" i="23"/>
  <c r="AR92" i="23"/>
  <c r="AS92" i="23"/>
  <c r="AM93" i="23"/>
  <c r="AN93" i="23"/>
  <c r="AO93" i="23"/>
  <c r="AP93" i="23"/>
  <c r="AQ93" i="23"/>
  <c r="AR93" i="23"/>
  <c r="AS93" i="23"/>
  <c r="AM94" i="23"/>
  <c r="AN94" i="23"/>
  <c r="AO94" i="23"/>
  <c r="AP94" i="23"/>
  <c r="AQ94" i="23"/>
  <c r="AR94" i="23"/>
  <c r="AS94" i="23"/>
  <c r="AM95" i="23"/>
  <c r="AN95" i="23"/>
  <c r="AO95" i="23"/>
  <c r="AP95" i="23"/>
  <c r="AQ95" i="23"/>
  <c r="AR95" i="23"/>
  <c r="AS95" i="23"/>
  <c r="AM96" i="23"/>
  <c r="AN96" i="23"/>
  <c r="AO96" i="23"/>
  <c r="AP96" i="23"/>
  <c r="AQ96" i="23"/>
  <c r="AR96" i="23"/>
  <c r="AS96" i="23"/>
  <c r="AM97" i="23"/>
  <c r="AN97" i="23"/>
  <c r="AO97" i="23"/>
  <c r="AP97" i="23"/>
  <c r="AQ97" i="23"/>
  <c r="AR97" i="23"/>
  <c r="AS97" i="23"/>
  <c r="AM98" i="23"/>
  <c r="AN98" i="23"/>
  <c r="AO98" i="23"/>
  <c r="AP98" i="23"/>
  <c r="AQ98" i="23"/>
  <c r="AR98" i="23"/>
  <c r="AS98" i="23"/>
  <c r="AM99" i="23"/>
  <c r="AN99" i="23"/>
  <c r="AO99" i="23"/>
  <c r="AP99" i="23"/>
  <c r="AQ99" i="23"/>
  <c r="AR99" i="23"/>
  <c r="AS99" i="23"/>
  <c r="AM100" i="23"/>
  <c r="AN100" i="23"/>
  <c r="AO100" i="23"/>
  <c r="AP100" i="23"/>
  <c r="AQ100" i="23"/>
  <c r="AR100" i="23"/>
  <c r="AS100" i="23"/>
  <c r="AM101" i="23"/>
  <c r="AN101" i="23"/>
  <c r="AO101" i="23"/>
  <c r="AP101" i="23"/>
  <c r="AQ101" i="23"/>
  <c r="AR101" i="23"/>
  <c r="AS101" i="23"/>
  <c r="AM102" i="23"/>
  <c r="AN102" i="23"/>
  <c r="AO102" i="23"/>
  <c r="AP102" i="23"/>
  <c r="AQ102" i="23"/>
  <c r="AR102" i="23"/>
  <c r="AS102" i="23"/>
  <c r="AM103" i="23"/>
  <c r="AN103" i="23"/>
  <c r="AO103" i="23"/>
  <c r="AP103" i="23"/>
  <c r="AQ103" i="23"/>
  <c r="AR103" i="23"/>
  <c r="AS103" i="23"/>
  <c r="AM104" i="23"/>
  <c r="AN104" i="23"/>
  <c r="AO104" i="23"/>
  <c r="AP104" i="23"/>
  <c r="AQ104" i="23"/>
  <c r="AR104" i="23"/>
  <c r="AS104" i="23"/>
  <c r="AM105" i="23"/>
  <c r="AN105" i="23"/>
  <c r="AO105" i="23"/>
  <c r="AP105" i="23"/>
  <c r="AQ105" i="23"/>
  <c r="AR105" i="23"/>
  <c r="AS105" i="23"/>
  <c r="AM106" i="23"/>
  <c r="AN106" i="23"/>
  <c r="AO106" i="23"/>
  <c r="AP106" i="23"/>
  <c r="AQ106" i="23"/>
  <c r="AR106" i="23"/>
  <c r="AS106" i="23"/>
  <c r="AM107" i="23"/>
  <c r="AN107" i="23"/>
  <c r="AO107" i="23"/>
  <c r="AP107" i="23"/>
  <c r="AQ107" i="23"/>
  <c r="AR107" i="23"/>
  <c r="AS107" i="23"/>
  <c r="AM108" i="23"/>
  <c r="AN108" i="23"/>
  <c r="AO108" i="23"/>
  <c r="AP108" i="23"/>
  <c r="AQ108" i="23"/>
  <c r="AR108" i="23"/>
  <c r="AS108" i="23"/>
  <c r="AM109" i="23"/>
  <c r="AN109" i="23"/>
  <c r="AO109" i="23"/>
  <c r="AP109" i="23"/>
  <c r="AQ109" i="23"/>
  <c r="AR109" i="23"/>
  <c r="AS109" i="23"/>
  <c r="AM110" i="23"/>
  <c r="AN110" i="23"/>
  <c r="AO110" i="23"/>
  <c r="AP110" i="23"/>
  <c r="AQ110" i="23"/>
  <c r="AR110" i="23"/>
  <c r="AS110" i="23"/>
  <c r="AM111" i="23"/>
  <c r="AN111" i="23"/>
  <c r="AO111" i="23"/>
  <c r="AP111" i="23"/>
  <c r="AQ111" i="23"/>
  <c r="AR111" i="23"/>
  <c r="AS111" i="23"/>
  <c r="AS52" i="23"/>
  <c r="AN52" i="23"/>
  <c r="AO52" i="23"/>
  <c r="AP52" i="23"/>
  <c r="AQ52" i="23"/>
  <c r="AR52" i="23"/>
  <c r="AM52" i="23"/>
  <c r="X113" i="23"/>
  <c r="X114" i="23"/>
  <c r="X115" i="23"/>
  <c r="X116" i="23"/>
  <c r="X117" i="23"/>
  <c r="X118" i="23"/>
  <c r="X119" i="23"/>
  <c r="X120" i="23"/>
  <c r="X121" i="23"/>
  <c r="X122" i="23"/>
  <c r="X123" i="23"/>
  <c r="X124" i="23"/>
  <c r="X125" i="23"/>
  <c r="X126" i="23"/>
  <c r="X127" i="23"/>
  <c r="X128" i="23"/>
  <c r="X129" i="23"/>
  <c r="X130" i="23"/>
  <c r="X131" i="23"/>
  <c r="X132" i="23"/>
  <c r="X133" i="23"/>
  <c r="X134" i="23"/>
  <c r="X135" i="23"/>
  <c r="X136" i="23"/>
  <c r="X137" i="23"/>
  <c r="X138" i="23"/>
  <c r="X139" i="23"/>
  <c r="X140" i="23"/>
  <c r="X141" i="23"/>
  <c r="X142" i="23"/>
  <c r="X143" i="23"/>
  <c r="X144" i="23"/>
  <c r="X145" i="23"/>
  <c r="X146" i="23"/>
  <c r="X147" i="23"/>
  <c r="X148" i="23"/>
  <c r="X149" i="23"/>
  <c r="X150" i="23"/>
  <c r="X151" i="23"/>
  <c r="X152" i="23"/>
  <c r="X153" i="23"/>
  <c r="X154" i="23"/>
  <c r="X155" i="23"/>
  <c r="X156" i="23"/>
  <c r="X157" i="23"/>
  <c r="X158" i="23"/>
  <c r="X159" i="23"/>
  <c r="X160" i="23"/>
  <c r="X161" i="23"/>
  <c r="X162" i="23"/>
  <c r="X163" i="23"/>
  <c r="X164" i="23"/>
  <c r="X165" i="23"/>
  <c r="X166" i="23"/>
  <c r="X167" i="23"/>
  <c r="X168" i="23"/>
  <c r="X169" i="23"/>
  <c r="X170" i="23"/>
  <c r="X171" i="23"/>
  <c r="X112" i="23"/>
  <c r="X53" i="23"/>
  <c r="X54" i="23"/>
  <c r="X55" i="23"/>
  <c r="X56" i="23"/>
  <c r="X57" i="23"/>
  <c r="X58" i="23"/>
  <c r="X59" i="23"/>
  <c r="X60" i="23"/>
  <c r="X61" i="23"/>
  <c r="X62" i="23"/>
  <c r="X63" i="23"/>
  <c r="X64" i="23"/>
  <c r="X65" i="23"/>
  <c r="X66" i="23"/>
  <c r="X67" i="23"/>
  <c r="X68" i="23"/>
  <c r="X69" i="23"/>
  <c r="X70" i="23"/>
  <c r="X71" i="23"/>
  <c r="X72" i="23"/>
  <c r="X73" i="23"/>
  <c r="X74" i="23"/>
  <c r="X75" i="23"/>
  <c r="X76" i="23"/>
  <c r="X77" i="23"/>
  <c r="X78" i="23"/>
  <c r="X79" i="23"/>
  <c r="X80" i="23"/>
  <c r="X81" i="23"/>
  <c r="X82" i="23"/>
  <c r="X83" i="23"/>
  <c r="X84" i="23"/>
  <c r="X85" i="23"/>
  <c r="X86" i="23"/>
  <c r="X87" i="23"/>
  <c r="X88" i="23"/>
  <c r="X89" i="23"/>
  <c r="X90" i="23"/>
  <c r="X91" i="23"/>
  <c r="X92" i="23"/>
  <c r="X93" i="23"/>
  <c r="X94" i="23"/>
  <c r="X95" i="23"/>
  <c r="X96" i="23"/>
  <c r="X97" i="23"/>
  <c r="X98" i="23"/>
  <c r="X99" i="23"/>
  <c r="X100" i="23"/>
  <c r="X101" i="23"/>
  <c r="X102" i="23"/>
  <c r="X103" i="23"/>
  <c r="X104" i="23"/>
  <c r="X105" i="23"/>
  <c r="X106" i="23"/>
  <c r="X107" i="23"/>
  <c r="X108" i="23"/>
  <c r="X109" i="23"/>
  <c r="X110" i="23"/>
  <c r="X111" i="23"/>
  <c r="X52" i="23"/>
  <c r="N19" i="23"/>
  <c r="Q15" i="23"/>
  <c r="N15" i="23"/>
  <c r="N14" i="23"/>
  <c r="P13" i="23"/>
  <c r="N13" i="23"/>
  <c r="E6" i="23"/>
  <c r="C6" i="23"/>
  <c r="K8" i="23" s="1"/>
  <c r="R13" i="23"/>
  <c r="H6" i="23"/>
  <c r="D4" i="23" l="1"/>
  <c r="N16" i="23"/>
  <c r="B2" i="21" l="1"/>
  <c r="B2" i="22"/>
  <c r="B3" i="21"/>
  <c r="B3" i="20" l="1"/>
  <c r="B2" i="20"/>
  <c r="B3" i="19"/>
  <c r="D15" i="18"/>
  <c r="H15" i="18"/>
  <c r="H13" i="18"/>
  <c r="H14" i="18"/>
  <c r="F14" i="18"/>
  <c r="F13" i="18"/>
  <c r="D14" i="18"/>
  <c r="D13" i="18"/>
  <c r="D12" i="18"/>
  <c r="C10" i="18"/>
  <c r="AU42" i="17"/>
  <c r="N21" i="19" s="1"/>
  <c r="AU41" i="17"/>
  <c r="N20" i="19" s="1"/>
  <c r="AU40" i="17"/>
  <c r="N19" i="19" s="1"/>
  <c r="AU39" i="17"/>
  <c r="N18" i="19" s="1"/>
  <c r="AT41" i="17"/>
  <c r="M20" i="19" s="1"/>
  <c r="AT40" i="17"/>
  <c r="M19" i="19" s="1"/>
  <c r="AT39" i="17"/>
  <c r="M18" i="19" s="1"/>
  <c r="AS42" i="17"/>
  <c r="L21" i="19" s="1"/>
  <c r="AS41" i="17"/>
  <c r="L20" i="19" s="1"/>
  <c r="AS40" i="17"/>
  <c r="L19" i="19" s="1"/>
  <c r="AS39" i="17"/>
  <c r="L18" i="19" s="1"/>
  <c r="AR41" i="17"/>
  <c r="K20" i="19" s="1"/>
  <c r="AR40" i="17"/>
  <c r="K19" i="19" s="1"/>
  <c r="AR39" i="17"/>
  <c r="K18" i="19" s="1"/>
  <c r="AQ41" i="17"/>
  <c r="J20" i="19" s="1"/>
  <c r="AQ40" i="17"/>
  <c r="J19" i="19" s="1"/>
  <c r="AQ39" i="17"/>
  <c r="J18" i="19" s="1"/>
  <c r="AQ42" i="17"/>
  <c r="J21" i="19" s="1"/>
  <c r="AP41" i="17"/>
  <c r="I20" i="19" s="1"/>
  <c r="AP40" i="17"/>
  <c r="I19" i="19" s="1"/>
  <c r="AP39" i="17"/>
  <c r="I18" i="19" s="1"/>
  <c r="AO42" i="17"/>
  <c r="H21" i="19" s="1"/>
  <c r="AO41" i="17"/>
  <c r="H20" i="19" s="1"/>
  <c r="AO40" i="17"/>
  <c r="H19" i="19" s="1"/>
  <c r="AO39" i="17"/>
  <c r="H18" i="19" s="1"/>
  <c r="AN41" i="17"/>
  <c r="G20" i="19" s="1"/>
  <c r="AN40" i="17"/>
  <c r="G19" i="19" s="1"/>
  <c r="AN39" i="17"/>
  <c r="G18" i="19" s="1"/>
  <c r="AM42" i="17"/>
  <c r="F21" i="19" s="1"/>
  <c r="AM41" i="17"/>
  <c r="F20" i="19" s="1"/>
  <c r="AM40" i="17"/>
  <c r="F19" i="19" s="1"/>
  <c r="AM39" i="17"/>
  <c r="F18" i="19" s="1"/>
  <c r="AL41" i="17"/>
  <c r="E20" i="19" s="1"/>
  <c r="AL40" i="17"/>
  <c r="E19" i="19" s="1"/>
  <c r="AL39" i="17"/>
  <c r="E18" i="19" s="1"/>
  <c r="AU38" i="17"/>
  <c r="S24" i="17" s="1"/>
  <c r="AU37" i="17"/>
  <c r="S23" i="17" s="1"/>
  <c r="AU36" i="17"/>
  <c r="N10" i="19" s="1"/>
  <c r="AU35" i="17"/>
  <c r="S21" i="17" s="1"/>
  <c r="AT37" i="17"/>
  <c r="M11" i="19" s="1"/>
  <c r="AT36" i="17"/>
  <c r="M10" i="19" s="1"/>
  <c r="AT35" i="17"/>
  <c r="R21" i="17" s="1"/>
  <c r="AS38" i="17"/>
  <c r="L12" i="19" s="1"/>
  <c r="AS37" i="17"/>
  <c r="P23" i="17" s="1"/>
  <c r="AS36" i="17"/>
  <c r="L10" i="19" s="1"/>
  <c r="AS35" i="17"/>
  <c r="P21" i="17" s="1"/>
  <c r="AR37" i="17"/>
  <c r="K11" i="19" s="1"/>
  <c r="AR36" i="17"/>
  <c r="K10" i="19" s="1"/>
  <c r="AR35" i="17"/>
  <c r="O21" i="17" s="1"/>
  <c r="AQ38" i="17"/>
  <c r="M24" i="17" s="1"/>
  <c r="AQ37" i="17"/>
  <c r="J11" i="19" s="1"/>
  <c r="AQ36" i="17"/>
  <c r="M22" i="17" s="1"/>
  <c r="AQ35" i="17"/>
  <c r="M21" i="17" s="1"/>
  <c r="AP37" i="17"/>
  <c r="I11" i="19" s="1"/>
  <c r="AP36" i="17"/>
  <c r="I10" i="19" s="1"/>
  <c r="AP35" i="17"/>
  <c r="I9" i="19" s="1"/>
  <c r="AO38" i="17"/>
  <c r="J24" i="17" s="1"/>
  <c r="AO37" i="17"/>
  <c r="H11" i="19" s="1"/>
  <c r="AO36" i="17"/>
  <c r="J22" i="17" s="1"/>
  <c r="AO35" i="17"/>
  <c r="H9" i="19" s="1"/>
  <c r="AN37" i="17"/>
  <c r="G11" i="19" s="1"/>
  <c r="AN36" i="17"/>
  <c r="G10" i="19" s="1"/>
  <c r="AN35" i="17"/>
  <c r="I21" i="17" s="1"/>
  <c r="AM38" i="17"/>
  <c r="G24" i="17" s="1"/>
  <c r="AM37" i="17"/>
  <c r="G23" i="17" s="1"/>
  <c r="AM36" i="17"/>
  <c r="F10" i="19" s="1"/>
  <c r="AM35" i="17"/>
  <c r="G21" i="17" s="1"/>
  <c r="AL37" i="17"/>
  <c r="E11" i="19" s="1"/>
  <c r="AL36" i="17"/>
  <c r="E10" i="19" s="1"/>
  <c r="AL35" i="17"/>
  <c r="F21" i="17" s="1"/>
  <c r="I23" i="17" l="1"/>
  <c r="H12" i="19"/>
  <c r="M9" i="19"/>
  <c r="K9" i="19"/>
  <c r="L11" i="19"/>
  <c r="F23" i="17"/>
  <c r="H23" i="17" s="1"/>
  <c r="O23" i="17"/>
  <c r="Q23" i="17" s="1"/>
  <c r="E9" i="19"/>
  <c r="R23" i="17"/>
  <c r="L23" i="17"/>
  <c r="N12" i="19"/>
  <c r="H10" i="19"/>
  <c r="F12" i="19"/>
  <c r="F22" i="17"/>
  <c r="I22" i="17"/>
  <c r="K22" i="17" s="1"/>
  <c r="O22" i="17"/>
  <c r="R22" i="17"/>
  <c r="L22" i="17"/>
  <c r="G9" i="19"/>
  <c r="J12" i="19"/>
  <c r="N11" i="19"/>
  <c r="F11" i="19"/>
  <c r="J10" i="19"/>
  <c r="G22" i="17"/>
  <c r="P22" i="17"/>
  <c r="S22" i="17"/>
  <c r="N9" i="19"/>
  <c r="F9" i="19"/>
  <c r="J23" i="17"/>
  <c r="M23" i="17"/>
  <c r="M25" i="17" s="1"/>
  <c r="L9" i="19"/>
  <c r="P24" i="17"/>
  <c r="J9" i="19"/>
  <c r="L21" i="17"/>
  <c r="J21" i="17"/>
  <c r="AK42" i="17"/>
  <c r="D21" i="19" s="1"/>
  <c r="AJ42" i="17"/>
  <c r="C21" i="19" s="1"/>
  <c r="AK41" i="17"/>
  <c r="D20" i="19" s="1"/>
  <c r="AJ41" i="17"/>
  <c r="C20" i="19" s="1"/>
  <c r="AK40" i="17"/>
  <c r="D19" i="19" s="1"/>
  <c r="AJ40" i="17"/>
  <c r="C19" i="19" s="1"/>
  <c r="AK39" i="17"/>
  <c r="D18" i="19" s="1"/>
  <c r="AJ39" i="17"/>
  <c r="C18" i="19" s="1"/>
  <c r="AK38" i="17"/>
  <c r="AJ38" i="17"/>
  <c r="AK37" i="17"/>
  <c r="AJ37" i="17"/>
  <c r="AK36" i="17"/>
  <c r="AJ36" i="17"/>
  <c r="AK35" i="17"/>
  <c r="AJ35" i="17"/>
  <c r="E16" i="17"/>
  <c r="E15" i="17"/>
  <c r="E14" i="17"/>
  <c r="E13" i="17"/>
  <c r="E12" i="17"/>
  <c r="E11" i="17"/>
  <c r="E10" i="17"/>
  <c r="E9" i="17"/>
  <c r="S6" i="17"/>
  <c r="P6" i="17"/>
  <c r="H6" i="17"/>
  <c r="C6" i="17"/>
  <c r="T21" i="17"/>
  <c r="C12" i="19" l="1"/>
  <c r="C24" i="17"/>
  <c r="C10" i="19"/>
  <c r="C22" i="17"/>
  <c r="C11" i="19"/>
  <c r="C23" i="17"/>
  <c r="D10" i="19"/>
  <c r="D22" i="17"/>
  <c r="E22" i="17" s="1"/>
  <c r="D11" i="19"/>
  <c r="D23" i="17"/>
  <c r="D24" i="17"/>
  <c r="D12" i="19"/>
  <c r="C21" i="17"/>
  <c r="C9" i="19"/>
  <c r="D9" i="19"/>
  <c r="D21" i="17"/>
  <c r="T22" i="17"/>
  <c r="H22" i="17"/>
  <c r="T23" i="17"/>
  <c r="N21" i="17"/>
  <c r="N22" i="17"/>
  <c r="N23" i="17"/>
  <c r="H21" i="17"/>
  <c r="S25" i="17"/>
  <c r="G25" i="17"/>
  <c r="K21" i="17"/>
  <c r="P25" i="17"/>
  <c r="J25" i="17"/>
  <c r="Q22" i="17"/>
  <c r="K23" i="17"/>
  <c r="Q21" i="17"/>
  <c r="D25" i="17" l="1"/>
  <c r="E24" i="17"/>
  <c r="E23" i="17"/>
  <c r="E21" i="17"/>
  <c r="C25" i="17"/>
  <c r="E25" i="17" l="1"/>
  <c r="AI111" i="23"/>
  <c r="AI110" i="23"/>
  <c r="AI109" i="23"/>
  <c r="AI108" i="23"/>
  <c r="AI107" i="23"/>
  <c r="AI106" i="23"/>
  <c r="AI105" i="23"/>
  <c r="AI104" i="23"/>
  <c r="AI103" i="23"/>
  <c r="AI102" i="23"/>
  <c r="AI101" i="23"/>
  <c r="AI100" i="23"/>
  <c r="AI99" i="23"/>
  <c r="AI98" i="23"/>
  <c r="AI97" i="23"/>
  <c r="AI96" i="23"/>
  <c r="AI95" i="23"/>
  <c r="AI94" i="23"/>
  <c r="AI93" i="23"/>
  <c r="AI92" i="23"/>
  <c r="AI91" i="23"/>
  <c r="AI90" i="23"/>
  <c r="AI89" i="23"/>
  <c r="AI88" i="23"/>
  <c r="AI87" i="23"/>
  <c r="AI86" i="23"/>
  <c r="AI85" i="23"/>
  <c r="AI84" i="23"/>
  <c r="AI83" i="23"/>
  <c r="AI82" i="23"/>
  <c r="AI81" i="23"/>
  <c r="AI80" i="23"/>
  <c r="AI79" i="23"/>
  <c r="AI78" i="23"/>
  <c r="AI77" i="23"/>
  <c r="AI76" i="23"/>
  <c r="AI75" i="23"/>
  <c r="AI74" i="23"/>
  <c r="AI73" i="23"/>
  <c r="AI72" i="23"/>
  <c r="AI71" i="23"/>
  <c r="AI70" i="23"/>
  <c r="AI69" i="23"/>
  <c r="AI68" i="23"/>
  <c r="AI67" i="23"/>
  <c r="AI66" i="23"/>
  <c r="AI65" i="23"/>
  <c r="AI64" i="23"/>
  <c r="AI63" i="23"/>
  <c r="AI62" i="23"/>
  <c r="AI61" i="23"/>
  <c r="AI60" i="23"/>
  <c r="AI59" i="23"/>
  <c r="AI58" i="23"/>
  <c r="AI57" i="23"/>
  <c r="AI56" i="23"/>
  <c r="AI55" i="23"/>
  <c r="AI54" i="23"/>
  <c r="AI53" i="23"/>
  <c r="AK67" i="13"/>
  <c r="AK66" i="13"/>
  <c r="AK65" i="13"/>
  <c r="AK64" i="13"/>
  <c r="AK63" i="13"/>
  <c r="AK62" i="13"/>
  <c r="AK61" i="13"/>
  <c r="AK60" i="13"/>
  <c r="AK59" i="13"/>
  <c r="AK58" i="13"/>
  <c r="AK57" i="13"/>
  <c r="AK56" i="13"/>
  <c r="AK55" i="13"/>
  <c r="AK54" i="13"/>
  <c r="AK53" i="13"/>
  <c r="AK52" i="13"/>
  <c r="AK51" i="13"/>
  <c r="AK50" i="13"/>
  <c r="AK49" i="13"/>
  <c r="AK48" i="13"/>
  <c r="AK47" i="13"/>
  <c r="AK46" i="13"/>
  <c r="AK45" i="13"/>
  <c r="AK44" i="13"/>
  <c r="AK43" i="13"/>
  <c r="AK42" i="13"/>
  <c r="AK41" i="13"/>
  <c r="AK40" i="13"/>
  <c r="AK39" i="13"/>
  <c r="AK38" i="13"/>
  <c r="AK37" i="13"/>
  <c r="AK36" i="13"/>
  <c r="AK35" i="13"/>
  <c r="AK34" i="13"/>
  <c r="AK33" i="13"/>
  <c r="AK32" i="13"/>
  <c r="AK31" i="13"/>
  <c r="AK30" i="13"/>
  <c r="AK29" i="13"/>
  <c r="AK28" i="13"/>
  <c r="AK27" i="13"/>
  <c r="AK26" i="13"/>
  <c r="AK25" i="13"/>
  <c r="AK24" i="13"/>
  <c r="AK23" i="13"/>
  <c r="AK22" i="13"/>
  <c r="AK21" i="13"/>
  <c r="AK20" i="13"/>
  <c r="AK19" i="13"/>
  <c r="AK18" i="13"/>
  <c r="AK17" i="13"/>
  <c r="AK16" i="13"/>
  <c r="AK15" i="13"/>
  <c r="AK14" i="13"/>
  <c r="AK13" i="13"/>
  <c r="AK12" i="13"/>
  <c r="AK11" i="13"/>
  <c r="AK10" i="13"/>
  <c r="AK9" i="13"/>
  <c r="A1" i="16"/>
  <c r="B65" i="16"/>
  <c r="B64" i="16"/>
  <c r="B63" i="16"/>
  <c r="B62" i="16"/>
  <c r="B61" i="16"/>
  <c r="B60" i="16"/>
  <c r="B59" i="16"/>
  <c r="B58" i="16"/>
  <c r="B57" i="16"/>
  <c r="B56" i="16"/>
  <c r="B55" i="16"/>
  <c r="B54" i="16"/>
  <c r="B53" i="16"/>
  <c r="B52" i="16"/>
  <c r="B51" i="16"/>
  <c r="B50" i="16"/>
  <c r="B49" i="16"/>
  <c r="B48" i="16"/>
  <c r="B47" i="16"/>
  <c r="B46" i="16"/>
  <c r="B45" i="16"/>
  <c r="B44" i="16"/>
  <c r="B43" i="16"/>
  <c r="B42" i="16"/>
  <c r="B41" i="16"/>
  <c r="B40" i="16"/>
  <c r="B39" i="16"/>
  <c r="B38" i="16"/>
  <c r="B37" i="16"/>
  <c r="B36" i="16"/>
  <c r="B35" i="16"/>
  <c r="B34" i="16"/>
  <c r="B33" i="16"/>
  <c r="B32" i="16"/>
  <c r="B31" i="16"/>
  <c r="B30" i="16"/>
  <c r="B29" i="16"/>
  <c r="B28" i="16"/>
  <c r="B27" i="16"/>
  <c r="B26" i="16"/>
  <c r="B25" i="16"/>
  <c r="B24" i="16"/>
  <c r="B23" i="16"/>
  <c r="B22" i="16"/>
  <c r="B21" i="16"/>
  <c r="B20" i="16"/>
  <c r="B19" i="16"/>
  <c r="B18" i="16"/>
  <c r="B17" i="16"/>
  <c r="B16" i="16"/>
  <c r="B15" i="16"/>
  <c r="B14" i="16"/>
  <c r="B13" i="16"/>
  <c r="B12" i="16"/>
  <c r="B11" i="16"/>
  <c r="B10" i="16"/>
  <c r="B9" i="16"/>
  <c r="B8" i="16"/>
  <c r="B7" i="16"/>
  <c r="B6" i="16"/>
  <c r="Y8" i="14"/>
  <c r="B7" i="15"/>
  <c r="B8" i="15"/>
  <c r="B9" i="15"/>
  <c r="B10" i="15"/>
  <c r="B11" i="15"/>
  <c r="B12" i="15"/>
  <c r="B13" i="15"/>
  <c r="B14" i="15"/>
  <c r="B15" i="15"/>
  <c r="B16" i="15"/>
  <c r="B17" i="15"/>
  <c r="B18" i="15"/>
  <c r="B19" i="15"/>
  <c r="B20" i="15"/>
  <c r="B21" i="15"/>
  <c r="B22" i="15"/>
  <c r="B23" i="15"/>
  <c r="B24" i="15"/>
  <c r="B25" i="15"/>
  <c r="B26" i="15"/>
  <c r="B27" i="15"/>
  <c r="B28" i="15"/>
  <c r="B29" i="15"/>
  <c r="B30" i="15"/>
  <c r="B31" i="15"/>
  <c r="B32" i="15"/>
  <c r="B33" i="15"/>
  <c r="B34" i="15"/>
  <c r="B35" i="15"/>
  <c r="B36" i="15"/>
  <c r="B37" i="15"/>
  <c r="B38" i="15"/>
  <c r="B39" i="15"/>
  <c r="B40" i="15"/>
  <c r="B41" i="15"/>
  <c r="B42" i="15"/>
  <c r="B43" i="15"/>
  <c r="B44" i="15"/>
  <c r="B45" i="15"/>
  <c r="B46" i="15"/>
  <c r="B47" i="15"/>
  <c r="B48" i="15"/>
  <c r="B49" i="15"/>
  <c r="B50" i="15"/>
  <c r="B51" i="15"/>
  <c r="B52" i="15"/>
  <c r="B53" i="15"/>
  <c r="B54" i="15"/>
  <c r="B55" i="15"/>
  <c r="B56" i="15"/>
  <c r="B57" i="15"/>
  <c r="B58" i="15"/>
  <c r="B59" i="15"/>
  <c r="B60" i="15"/>
  <c r="B61" i="15"/>
  <c r="B62" i="15"/>
  <c r="B63" i="15"/>
  <c r="B64" i="15"/>
  <c r="B65" i="15"/>
  <c r="B6" i="15"/>
  <c r="A1" i="15"/>
  <c r="AI128" i="23" l="1"/>
  <c r="AL24" i="13"/>
  <c r="AI152" i="23"/>
  <c r="AL48" i="13"/>
  <c r="AI121" i="23"/>
  <c r="AL17" i="13"/>
  <c r="AI145" i="23"/>
  <c r="AL41" i="13"/>
  <c r="AI161" i="23"/>
  <c r="AL57" i="13"/>
  <c r="AI114" i="23"/>
  <c r="AL10" i="13"/>
  <c r="AI146" i="23"/>
  <c r="AL42" i="13"/>
  <c r="AI154" i="23"/>
  <c r="AL50" i="13"/>
  <c r="AI115" i="23"/>
  <c r="AL11" i="13"/>
  <c r="AI139" i="23"/>
  <c r="AL35" i="13"/>
  <c r="AI163" i="23"/>
  <c r="AL59" i="13"/>
  <c r="AI124" i="23"/>
  <c r="AL20" i="13"/>
  <c r="AI148" i="23"/>
  <c r="AL44" i="13"/>
  <c r="AI117" i="23"/>
  <c r="AL13" i="13"/>
  <c r="AI125" i="23"/>
  <c r="AL21" i="13"/>
  <c r="AI133" i="23"/>
  <c r="AL29" i="13"/>
  <c r="AI141" i="23"/>
  <c r="AL37" i="13"/>
  <c r="AI149" i="23"/>
  <c r="AL45" i="13"/>
  <c r="AI157" i="23"/>
  <c r="AL53" i="13"/>
  <c r="AI165" i="23"/>
  <c r="AL61" i="13"/>
  <c r="AI136" i="23"/>
  <c r="AL32" i="13"/>
  <c r="AI160" i="23"/>
  <c r="AL56" i="13"/>
  <c r="AI113" i="23"/>
  <c r="AL9" i="13"/>
  <c r="AI137" i="23"/>
  <c r="AL33" i="13"/>
  <c r="AI169" i="23"/>
  <c r="AL65" i="13"/>
  <c r="AI138" i="23"/>
  <c r="AL34" i="13"/>
  <c r="AI170" i="23"/>
  <c r="AL66" i="13"/>
  <c r="AI123" i="23"/>
  <c r="AL19" i="13"/>
  <c r="AI147" i="23"/>
  <c r="AL43" i="13"/>
  <c r="AI155" i="23"/>
  <c r="AL51" i="13"/>
  <c r="AI116" i="23"/>
  <c r="AL12" i="13"/>
  <c r="AI140" i="23"/>
  <c r="AL36" i="13"/>
  <c r="AI156" i="23"/>
  <c r="AL52" i="13"/>
  <c r="AI118" i="23"/>
  <c r="AL14" i="13"/>
  <c r="AI126" i="23"/>
  <c r="AL22" i="13"/>
  <c r="AI134" i="23"/>
  <c r="AL30" i="13"/>
  <c r="AI142" i="23"/>
  <c r="AL38" i="13"/>
  <c r="AI150" i="23"/>
  <c r="AL46" i="13"/>
  <c r="AI158" i="23"/>
  <c r="AL54" i="13"/>
  <c r="AI166" i="23"/>
  <c r="AL62" i="13"/>
  <c r="AI120" i="23"/>
  <c r="AL16" i="13"/>
  <c r="AI144" i="23"/>
  <c r="AL40" i="13"/>
  <c r="AI168" i="23"/>
  <c r="AL64" i="13"/>
  <c r="AI129" i="23"/>
  <c r="AL25" i="13"/>
  <c r="AI153" i="23"/>
  <c r="AL49" i="13"/>
  <c r="AI122" i="23"/>
  <c r="AL18" i="13"/>
  <c r="AI130" i="23"/>
  <c r="AL26" i="13"/>
  <c r="AI162" i="23"/>
  <c r="AL58" i="13"/>
  <c r="AI131" i="23"/>
  <c r="AL27" i="13"/>
  <c r="AI171" i="23"/>
  <c r="AL67" i="13"/>
  <c r="AI132" i="23"/>
  <c r="AL28" i="13"/>
  <c r="AI164" i="23"/>
  <c r="AL60" i="13"/>
  <c r="AI119" i="23"/>
  <c r="AL15" i="13"/>
  <c r="AI127" i="23"/>
  <c r="AL23" i="13"/>
  <c r="AI135" i="23"/>
  <c r="AL31" i="13"/>
  <c r="AI143" i="23"/>
  <c r="AL39" i="13"/>
  <c r="AI151" i="23"/>
  <c r="AL47" i="13"/>
  <c r="AI159" i="23"/>
  <c r="AL55" i="13"/>
  <c r="AI167" i="23"/>
  <c r="AL63" i="13"/>
  <c r="AI52" i="23"/>
  <c r="Z8" i="14"/>
  <c r="AK8" i="13"/>
  <c r="AJ111" i="23"/>
  <c r="V67" i="14"/>
  <c r="U67" i="14"/>
  <c r="T67" i="14"/>
  <c r="Q67" i="14"/>
  <c r="P67" i="14"/>
  <c r="O67" i="14"/>
  <c r="L67" i="14"/>
  <c r="K67" i="14"/>
  <c r="J67" i="14"/>
  <c r="G67" i="14"/>
  <c r="F67" i="14"/>
  <c r="E67" i="14"/>
  <c r="D67" i="14"/>
  <c r="C67" i="14"/>
  <c r="B67" i="14"/>
  <c r="N112" i="21" s="1"/>
  <c r="AJ110" i="23"/>
  <c r="V66" i="14"/>
  <c r="U66" i="14"/>
  <c r="T66" i="14"/>
  <c r="Q66" i="14"/>
  <c r="P66" i="14"/>
  <c r="O66" i="14"/>
  <c r="L66" i="14"/>
  <c r="K66" i="14"/>
  <c r="J66" i="14"/>
  <c r="G66" i="14"/>
  <c r="F66" i="14"/>
  <c r="E66" i="14"/>
  <c r="D66" i="14"/>
  <c r="C66" i="14"/>
  <c r="B66" i="14"/>
  <c r="N111" i="21" s="1"/>
  <c r="AJ109" i="23"/>
  <c r="V65" i="14"/>
  <c r="U65" i="14"/>
  <c r="T65" i="14"/>
  <c r="Q65" i="14"/>
  <c r="P65" i="14"/>
  <c r="O65" i="14"/>
  <c r="L65" i="14"/>
  <c r="K65" i="14"/>
  <c r="J65" i="14"/>
  <c r="G65" i="14"/>
  <c r="F65" i="14"/>
  <c r="E65" i="14"/>
  <c r="D65" i="14"/>
  <c r="C65" i="14"/>
  <c r="B65" i="14"/>
  <c r="N110" i="21" s="1"/>
  <c r="AJ108" i="23"/>
  <c r="V64" i="14"/>
  <c r="U64" i="14"/>
  <c r="T64" i="14"/>
  <c r="Q64" i="14"/>
  <c r="P64" i="14"/>
  <c r="O64" i="14"/>
  <c r="L64" i="14"/>
  <c r="K64" i="14"/>
  <c r="J64" i="14"/>
  <c r="G64" i="14"/>
  <c r="F64" i="14"/>
  <c r="E64" i="14"/>
  <c r="D64" i="14"/>
  <c r="C64" i="14"/>
  <c r="B64" i="14"/>
  <c r="N109" i="21" s="1"/>
  <c r="AJ107" i="23"/>
  <c r="V63" i="14"/>
  <c r="U63" i="14"/>
  <c r="T63" i="14"/>
  <c r="Q63" i="14"/>
  <c r="P63" i="14"/>
  <c r="O63" i="14"/>
  <c r="L63" i="14"/>
  <c r="K63" i="14"/>
  <c r="J63" i="14"/>
  <c r="G63" i="14"/>
  <c r="F63" i="14"/>
  <c r="E63" i="14"/>
  <c r="D63" i="14"/>
  <c r="C63" i="14"/>
  <c r="B63" i="14"/>
  <c r="N108" i="21" s="1"/>
  <c r="AJ106" i="23"/>
  <c r="V62" i="14"/>
  <c r="U62" i="14"/>
  <c r="T62" i="14"/>
  <c r="Q62" i="14"/>
  <c r="P62" i="14"/>
  <c r="O62" i="14"/>
  <c r="L62" i="14"/>
  <c r="K62" i="14"/>
  <c r="J62" i="14"/>
  <c r="G62" i="14"/>
  <c r="F62" i="14"/>
  <c r="E62" i="14"/>
  <c r="D62" i="14"/>
  <c r="C62" i="14"/>
  <c r="B62" i="14"/>
  <c r="N107" i="21" s="1"/>
  <c r="AJ105" i="23"/>
  <c r="V61" i="14"/>
  <c r="U61" i="14"/>
  <c r="T61" i="14"/>
  <c r="Q61" i="14"/>
  <c r="P61" i="14"/>
  <c r="O61" i="14"/>
  <c r="L61" i="14"/>
  <c r="K61" i="14"/>
  <c r="J61" i="14"/>
  <c r="G61" i="14"/>
  <c r="F61" i="14"/>
  <c r="E61" i="14"/>
  <c r="D61" i="14"/>
  <c r="C61" i="14"/>
  <c r="B61" i="14"/>
  <c r="N106" i="21" s="1"/>
  <c r="AJ104" i="23"/>
  <c r="V60" i="14"/>
  <c r="U60" i="14"/>
  <c r="T60" i="14"/>
  <c r="Q60" i="14"/>
  <c r="P60" i="14"/>
  <c r="O60" i="14"/>
  <c r="L60" i="14"/>
  <c r="K60" i="14"/>
  <c r="J60" i="14"/>
  <c r="G60" i="14"/>
  <c r="F60" i="14"/>
  <c r="E60" i="14"/>
  <c r="D60" i="14"/>
  <c r="C60" i="14"/>
  <c r="B60" i="14"/>
  <c r="N105" i="21" s="1"/>
  <c r="AJ103" i="23"/>
  <c r="V59" i="14"/>
  <c r="U59" i="14"/>
  <c r="T59" i="14"/>
  <c r="Q59" i="14"/>
  <c r="P59" i="14"/>
  <c r="O59" i="14"/>
  <c r="L59" i="14"/>
  <c r="K59" i="14"/>
  <c r="J59" i="14"/>
  <c r="G59" i="14"/>
  <c r="F59" i="14"/>
  <c r="E59" i="14"/>
  <c r="D59" i="14"/>
  <c r="C59" i="14"/>
  <c r="B59" i="14"/>
  <c r="N104" i="21" s="1"/>
  <c r="AJ102" i="23"/>
  <c r="V58" i="14"/>
  <c r="U58" i="14"/>
  <c r="T58" i="14"/>
  <c r="Q58" i="14"/>
  <c r="P58" i="14"/>
  <c r="O58" i="14"/>
  <c r="L58" i="14"/>
  <c r="K58" i="14"/>
  <c r="J58" i="14"/>
  <c r="G58" i="14"/>
  <c r="F58" i="14"/>
  <c r="E58" i="14"/>
  <c r="D58" i="14"/>
  <c r="C58" i="14"/>
  <c r="B58" i="14"/>
  <c r="N103" i="21" s="1"/>
  <c r="AJ101" i="23"/>
  <c r="V57" i="14"/>
  <c r="U57" i="14"/>
  <c r="T57" i="14"/>
  <c r="Q57" i="14"/>
  <c r="P57" i="14"/>
  <c r="O57" i="14"/>
  <c r="L57" i="14"/>
  <c r="K57" i="14"/>
  <c r="J57" i="14"/>
  <c r="G57" i="14"/>
  <c r="F57" i="14"/>
  <c r="E57" i="14"/>
  <c r="D57" i="14"/>
  <c r="C57" i="14"/>
  <c r="B57" i="14"/>
  <c r="N102" i="21" s="1"/>
  <c r="AJ100" i="23"/>
  <c r="V56" i="14"/>
  <c r="U56" i="14"/>
  <c r="T56" i="14"/>
  <c r="Q56" i="14"/>
  <c r="P56" i="14"/>
  <c r="O56" i="14"/>
  <c r="L56" i="14"/>
  <c r="K56" i="14"/>
  <c r="J56" i="14"/>
  <c r="G56" i="14"/>
  <c r="F56" i="14"/>
  <c r="E56" i="14"/>
  <c r="D56" i="14"/>
  <c r="C56" i="14"/>
  <c r="B56" i="14"/>
  <c r="N101" i="21" s="1"/>
  <c r="AJ99" i="23"/>
  <c r="V55" i="14"/>
  <c r="U55" i="14"/>
  <c r="T55" i="14"/>
  <c r="Q55" i="14"/>
  <c r="P55" i="14"/>
  <c r="O55" i="14"/>
  <c r="L55" i="14"/>
  <c r="K55" i="14"/>
  <c r="J55" i="14"/>
  <c r="G55" i="14"/>
  <c r="F55" i="14"/>
  <c r="E55" i="14"/>
  <c r="D55" i="14"/>
  <c r="C55" i="14"/>
  <c r="B55" i="14"/>
  <c r="N100" i="21" s="1"/>
  <c r="AJ98" i="23"/>
  <c r="V54" i="14"/>
  <c r="U54" i="14"/>
  <c r="T54" i="14"/>
  <c r="Q54" i="14"/>
  <c r="P54" i="14"/>
  <c r="O54" i="14"/>
  <c r="L54" i="14"/>
  <c r="K54" i="14"/>
  <c r="J54" i="14"/>
  <c r="G54" i="14"/>
  <c r="F54" i="14"/>
  <c r="E54" i="14"/>
  <c r="D54" i="14"/>
  <c r="C54" i="14"/>
  <c r="B54" i="14"/>
  <c r="N99" i="21" s="1"/>
  <c r="AJ97" i="23"/>
  <c r="V53" i="14"/>
  <c r="U53" i="14"/>
  <c r="T53" i="14"/>
  <c r="Q53" i="14"/>
  <c r="P53" i="14"/>
  <c r="O53" i="14"/>
  <c r="L53" i="14"/>
  <c r="K53" i="14"/>
  <c r="J53" i="14"/>
  <c r="G53" i="14"/>
  <c r="F53" i="14"/>
  <c r="E53" i="14"/>
  <c r="D53" i="14"/>
  <c r="C53" i="14"/>
  <c r="B53" i="14"/>
  <c r="N98" i="21" s="1"/>
  <c r="AJ96" i="23"/>
  <c r="V52" i="14"/>
  <c r="U52" i="14"/>
  <c r="T52" i="14"/>
  <c r="Q52" i="14"/>
  <c r="P52" i="14"/>
  <c r="O52" i="14"/>
  <c r="L52" i="14"/>
  <c r="K52" i="14"/>
  <c r="J52" i="14"/>
  <c r="G52" i="14"/>
  <c r="F52" i="14"/>
  <c r="E52" i="14"/>
  <c r="D52" i="14"/>
  <c r="C52" i="14"/>
  <c r="B52" i="14"/>
  <c r="N97" i="21" s="1"/>
  <c r="AJ95" i="23"/>
  <c r="V51" i="14"/>
  <c r="U51" i="14"/>
  <c r="T51" i="14"/>
  <c r="Q51" i="14"/>
  <c r="P51" i="14"/>
  <c r="O51" i="14"/>
  <c r="L51" i="14"/>
  <c r="K51" i="14"/>
  <c r="J51" i="14"/>
  <c r="G51" i="14"/>
  <c r="F51" i="14"/>
  <c r="E51" i="14"/>
  <c r="D51" i="14"/>
  <c r="C51" i="14"/>
  <c r="B51" i="14"/>
  <c r="N96" i="21" s="1"/>
  <c r="AJ94" i="23"/>
  <c r="V50" i="14"/>
  <c r="U50" i="14"/>
  <c r="T50" i="14"/>
  <c r="Q50" i="14"/>
  <c r="P50" i="14"/>
  <c r="O50" i="14"/>
  <c r="L50" i="14"/>
  <c r="K50" i="14"/>
  <c r="J50" i="14"/>
  <c r="G50" i="14"/>
  <c r="F50" i="14"/>
  <c r="E50" i="14"/>
  <c r="D50" i="14"/>
  <c r="C50" i="14"/>
  <c r="B50" i="14"/>
  <c r="N95" i="21" s="1"/>
  <c r="AJ93" i="23"/>
  <c r="V49" i="14"/>
  <c r="U49" i="14"/>
  <c r="T49" i="14"/>
  <c r="Q49" i="14"/>
  <c r="P49" i="14"/>
  <c r="O49" i="14"/>
  <c r="L49" i="14"/>
  <c r="K49" i="14"/>
  <c r="J49" i="14"/>
  <c r="G49" i="14"/>
  <c r="F49" i="14"/>
  <c r="E49" i="14"/>
  <c r="D49" i="14"/>
  <c r="C49" i="14"/>
  <c r="B49" i="14"/>
  <c r="N94" i="21" s="1"/>
  <c r="AJ92" i="23"/>
  <c r="V48" i="14"/>
  <c r="U48" i="14"/>
  <c r="T48" i="14"/>
  <c r="Q48" i="14"/>
  <c r="P48" i="14"/>
  <c r="O48" i="14"/>
  <c r="L48" i="14"/>
  <c r="K48" i="14"/>
  <c r="J48" i="14"/>
  <c r="G48" i="14"/>
  <c r="F48" i="14"/>
  <c r="E48" i="14"/>
  <c r="D48" i="14"/>
  <c r="C48" i="14"/>
  <c r="B48" i="14"/>
  <c r="N93" i="21" s="1"/>
  <c r="AJ91" i="23"/>
  <c r="V47" i="14"/>
  <c r="U47" i="14"/>
  <c r="T47" i="14"/>
  <c r="Q47" i="14"/>
  <c r="P47" i="14"/>
  <c r="O47" i="14"/>
  <c r="L47" i="14"/>
  <c r="K47" i="14"/>
  <c r="J47" i="14"/>
  <c r="G47" i="14"/>
  <c r="F47" i="14"/>
  <c r="E47" i="14"/>
  <c r="D47" i="14"/>
  <c r="C47" i="14"/>
  <c r="B47" i="14"/>
  <c r="N92" i="21" s="1"/>
  <c r="AJ90" i="23"/>
  <c r="V46" i="14"/>
  <c r="U46" i="14"/>
  <c r="T46" i="14"/>
  <c r="Q46" i="14"/>
  <c r="P46" i="14"/>
  <c r="O46" i="14"/>
  <c r="L46" i="14"/>
  <c r="K46" i="14"/>
  <c r="J46" i="14"/>
  <c r="G46" i="14"/>
  <c r="F46" i="14"/>
  <c r="E46" i="14"/>
  <c r="D46" i="14"/>
  <c r="C46" i="14"/>
  <c r="B46" i="14"/>
  <c r="N91" i="21" s="1"/>
  <c r="AJ89" i="23"/>
  <c r="V45" i="14"/>
  <c r="U45" i="14"/>
  <c r="T45" i="14"/>
  <c r="Q45" i="14"/>
  <c r="P45" i="14"/>
  <c r="O45" i="14"/>
  <c r="L45" i="14"/>
  <c r="K45" i="14"/>
  <c r="J45" i="14"/>
  <c r="G45" i="14"/>
  <c r="F45" i="14"/>
  <c r="E45" i="14"/>
  <c r="D45" i="14"/>
  <c r="C45" i="14"/>
  <c r="B45" i="14"/>
  <c r="N90" i="21" s="1"/>
  <c r="AJ88" i="23"/>
  <c r="V44" i="14"/>
  <c r="U44" i="14"/>
  <c r="T44" i="14"/>
  <c r="Q44" i="14"/>
  <c r="P44" i="14"/>
  <c r="O44" i="14"/>
  <c r="L44" i="14"/>
  <c r="K44" i="14"/>
  <c r="J44" i="14"/>
  <c r="G44" i="14"/>
  <c r="F44" i="14"/>
  <c r="E44" i="14"/>
  <c r="D44" i="14"/>
  <c r="C44" i="14"/>
  <c r="B44" i="14"/>
  <c r="N89" i="21" s="1"/>
  <c r="AJ87" i="23"/>
  <c r="V43" i="14"/>
  <c r="U43" i="14"/>
  <c r="T43" i="14"/>
  <c r="Q43" i="14"/>
  <c r="P43" i="14"/>
  <c r="O43" i="14"/>
  <c r="L43" i="14"/>
  <c r="K43" i="14"/>
  <c r="J43" i="14"/>
  <c r="G43" i="14"/>
  <c r="F43" i="14"/>
  <c r="E43" i="14"/>
  <c r="D43" i="14"/>
  <c r="C43" i="14"/>
  <c r="B43" i="14"/>
  <c r="N88" i="21" s="1"/>
  <c r="AJ86" i="23"/>
  <c r="V42" i="14"/>
  <c r="U42" i="14"/>
  <c r="T42" i="14"/>
  <c r="Q42" i="14"/>
  <c r="P42" i="14"/>
  <c r="O42" i="14"/>
  <c r="L42" i="14"/>
  <c r="K42" i="14"/>
  <c r="J42" i="14"/>
  <c r="G42" i="14"/>
  <c r="F42" i="14"/>
  <c r="E42" i="14"/>
  <c r="D42" i="14"/>
  <c r="C42" i="14"/>
  <c r="B42" i="14"/>
  <c r="N87" i="21" s="1"/>
  <c r="AJ85" i="23"/>
  <c r="V41" i="14"/>
  <c r="U41" i="14"/>
  <c r="T41" i="14"/>
  <c r="Q41" i="14"/>
  <c r="P41" i="14"/>
  <c r="O41" i="14"/>
  <c r="L41" i="14"/>
  <c r="K41" i="14"/>
  <c r="J41" i="14"/>
  <c r="G41" i="14"/>
  <c r="F41" i="14"/>
  <c r="E41" i="14"/>
  <c r="D41" i="14"/>
  <c r="C41" i="14"/>
  <c r="B41" i="14"/>
  <c r="N86" i="21" s="1"/>
  <c r="AJ84" i="23"/>
  <c r="V40" i="14"/>
  <c r="U40" i="14"/>
  <c r="T40" i="14"/>
  <c r="Q40" i="14"/>
  <c r="P40" i="14"/>
  <c r="O40" i="14"/>
  <c r="L40" i="14"/>
  <c r="K40" i="14"/>
  <c r="J40" i="14"/>
  <c r="G40" i="14"/>
  <c r="F40" i="14"/>
  <c r="E40" i="14"/>
  <c r="D40" i="14"/>
  <c r="C40" i="14"/>
  <c r="B40" i="14"/>
  <c r="N85" i="21" s="1"/>
  <c r="AJ83" i="23"/>
  <c r="V39" i="14"/>
  <c r="U39" i="14"/>
  <c r="T39" i="14"/>
  <c r="Q39" i="14"/>
  <c r="P39" i="14"/>
  <c r="O39" i="14"/>
  <c r="L39" i="14"/>
  <c r="K39" i="14"/>
  <c r="J39" i="14"/>
  <c r="G39" i="14"/>
  <c r="F39" i="14"/>
  <c r="E39" i="14"/>
  <c r="D39" i="14"/>
  <c r="C39" i="14"/>
  <c r="B39" i="14"/>
  <c r="N84" i="21" s="1"/>
  <c r="AJ82" i="23"/>
  <c r="V38" i="14"/>
  <c r="U38" i="14"/>
  <c r="T38" i="14"/>
  <c r="Q38" i="14"/>
  <c r="P38" i="14"/>
  <c r="O38" i="14"/>
  <c r="L38" i="14"/>
  <c r="K38" i="14"/>
  <c r="J38" i="14"/>
  <c r="G38" i="14"/>
  <c r="F38" i="14"/>
  <c r="E38" i="14"/>
  <c r="D38" i="14"/>
  <c r="C38" i="14"/>
  <c r="B38" i="14"/>
  <c r="N83" i="21" s="1"/>
  <c r="AJ81" i="23"/>
  <c r="V37" i="14"/>
  <c r="U37" i="14"/>
  <c r="T37" i="14"/>
  <c r="Q37" i="14"/>
  <c r="P37" i="14"/>
  <c r="O37" i="14"/>
  <c r="L37" i="14"/>
  <c r="K37" i="14"/>
  <c r="J37" i="14"/>
  <c r="G37" i="14"/>
  <c r="F37" i="14"/>
  <c r="E37" i="14"/>
  <c r="D37" i="14"/>
  <c r="C37" i="14"/>
  <c r="B37" i="14"/>
  <c r="N82" i="21" s="1"/>
  <c r="AJ80" i="23"/>
  <c r="V36" i="14"/>
  <c r="U36" i="14"/>
  <c r="T36" i="14"/>
  <c r="Q36" i="14"/>
  <c r="P36" i="14"/>
  <c r="O36" i="14"/>
  <c r="L36" i="14"/>
  <c r="K36" i="14"/>
  <c r="J36" i="14"/>
  <c r="G36" i="14"/>
  <c r="F36" i="14"/>
  <c r="E36" i="14"/>
  <c r="D36" i="14"/>
  <c r="C36" i="14"/>
  <c r="B36" i="14"/>
  <c r="N81" i="21" s="1"/>
  <c r="AJ79" i="23"/>
  <c r="V35" i="14"/>
  <c r="U35" i="14"/>
  <c r="T35" i="14"/>
  <c r="Q35" i="14"/>
  <c r="P35" i="14"/>
  <c r="O35" i="14"/>
  <c r="L35" i="14"/>
  <c r="K35" i="14"/>
  <c r="J35" i="14"/>
  <c r="G35" i="14"/>
  <c r="F35" i="14"/>
  <c r="E35" i="14"/>
  <c r="D35" i="14"/>
  <c r="C35" i="14"/>
  <c r="B35" i="14"/>
  <c r="N80" i="21" s="1"/>
  <c r="AJ78" i="23"/>
  <c r="V34" i="14"/>
  <c r="U34" i="14"/>
  <c r="T34" i="14"/>
  <c r="Q34" i="14"/>
  <c r="P34" i="14"/>
  <c r="O34" i="14"/>
  <c r="L34" i="14"/>
  <c r="K34" i="14"/>
  <c r="J34" i="14"/>
  <c r="G34" i="14"/>
  <c r="F34" i="14"/>
  <c r="E34" i="14"/>
  <c r="D34" i="14"/>
  <c r="C34" i="14"/>
  <c r="B34" i="14"/>
  <c r="N79" i="21" s="1"/>
  <c r="AJ77" i="23"/>
  <c r="V33" i="14"/>
  <c r="U33" i="14"/>
  <c r="T33" i="14"/>
  <c r="Q33" i="14"/>
  <c r="P33" i="14"/>
  <c r="O33" i="14"/>
  <c r="L33" i="14"/>
  <c r="K33" i="14"/>
  <c r="J33" i="14"/>
  <c r="G33" i="14"/>
  <c r="F33" i="14"/>
  <c r="E33" i="14"/>
  <c r="D33" i="14"/>
  <c r="C33" i="14"/>
  <c r="B33" i="14"/>
  <c r="N78" i="21" s="1"/>
  <c r="AJ76" i="23"/>
  <c r="V32" i="14"/>
  <c r="U32" i="14"/>
  <c r="T32" i="14"/>
  <c r="Q32" i="14"/>
  <c r="P32" i="14"/>
  <c r="O32" i="14"/>
  <c r="L32" i="14"/>
  <c r="K32" i="14"/>
  <c r="J32" i="14"/>
  <c r="G32" i="14"/>
  <c r="F32" i="14"/>
  <c r="E32" i="14"/>
  <c r="D32" i="14"/>
  <c r="C32" i="14"/>
  <c r="B32" i="14"/>
  <c r="N77" i="21" s="1"/>
  <c r="AJ75" i="23"/>
  <c r="V31" i="14"/>
  <c r="U31" i="14"/>
  <c r="T31" i="14"/>
  <c r="Q31" i="14"/>
  <c r="P31" i="14"/>
  <c r="O31" i="14"/>
  <c r="L31" i="14"/>
  <c r="K31" i="14"/>
  <c r="J31" i="14"/>
  <c r="G31" i="14"/>
  <c r="F31" i="14"/>
  <c r="E31" i="14"/>
  <c r="D31" i="14"/>
  <c r="C31" i="14"/>
  <c r="B31" i="14"/>
  <c r="N76" i="21" s="1"/>
  <c r="AJ74" i="23"/>
  <c r="V30" i="14"/>
  <c r="U30" i="14"/>
  <c r="T30" i="14"/>
  <c r="Q30" i="14"/>
  <c r="P30" i="14"/>
  <c r="O30" i="14"/>
  <c r="L30" i="14"/>
  <c r="K30" i="14"/>
  <c r="J30" i="14"/>
  <c r="G30" i="14"/>
  <c r="F30" i="14"/>
  <c r="E30" i="14"/>
  <c r="D30" i="14"/>
  <c r="C30" i="14"/>
  <c r="B30" i="14"/>
  <c r="N75" i="21" s="1"/>
  <c r="AJ73" i="23"/>
  <c r="V29" i="14"/>
  <c r="U29" i="14"/>
  <c r="T29" i="14"/>
  <c r="Q29" i="14"/>
  <c r="P29" i="14"/>
  <c r="O29" i="14"/>
  <c r="L29" i="14"/>
  <c r="K29" i="14"/>
  <c r="J29" i="14"/>
  <c r="G29" i="14"/>
  <c r="F29" i="14"/>
  <c r="E29" i="14"/>
  <c r="D29" i="14"/>
  <c r="C29" i="14"/>
  <c r="B29" i="14"/>
  <c r="N74" i="21" s="1"/>
  <c r="AJ72" i="23"/>
  <c r="V28" i="14"/>
  <c r="U28" i="14"/>
  <c r="T28" i="14"/>
  <c r="Q28" i="14"/>
  <c r="P28" i="14"/>
  <c r="O28" i="14"/>
  <c r="L28" i="14"/>
  <c r="K28" i="14"/>
  <c r="J28" i="14"/>
  <c r="G28" i="14"/>
  <c r="F28" i="14"/>
  <c r="E28" i="14"/>
  <c r="D28" i="14"/>
  <c r="C28" i="14"/>
  <c r="B28" i="14"/>
  <c r="N73" i="21" s="1"/>
  <c r="AJ71" i="23"/>
  <c r="V27" i="14"/>
  <c r="U27" i="14"/>
  <c r="T27" i="14"/>
  <c r="Q27" i="14"/>
  <c r="P27" i="14"/>
  <c r="O27" i="14"/>
  <c r="L27" i="14"/>
  <c r="K27" i="14"/>
  <c r="J27" i="14"/>
  <c r="G27" i="14"/>
  <c r="F27" i="14"/>
  <c r="E27" i="14"/>
  <c r="D27" i="14"/>
  <c r="C27" i="14"/>
  <c r="B27" i="14"/>
  <c r="N72" i="21" s="1"/>
  <c r="AJ70" i="23"/>
  <c r="V26" i="14"/>
  <c r="U26" i="14"/>
  <c r="T26" i="14"/>
  <c r="Q26" i="14"/>
  <c r="P26" i="14"/>
  <c r="O26" i="14"/>
  <c r="L26" i="14"/>
  <c r="K26" i="14"/>
  <c r="J26" i="14"/>
  <c r="G26" i="14"/>
  <c r="F26" i="14"/>
  <c r="E26" i="14"/>
  <c r="D26" i="14"/>
  <c r="C26" i="14"/>
  <c r="B26" i="14"/>
  <c r="N71" i="21" s="1"/>
  <c r="AJ69" i="23"/>
  <c r="V25" i="14"/>
  <c r="U25" i="14"/>
  <c r="T25" i="14"/>
  <c r="Q25" i="14"/>
  <c r="P25" i="14"/>
  <c r="O25" i="14"/>
  <c r="L25" i="14"/>
  <c r="K25" i="14"/>
  <c r="J25" i="14"/>
  <c r="G25" i="14"/>
  <c r="F25" i="14"/>
  <c r="E25" i="14"/>
  <c r="D25" i="14"/>
  <c r="C25" i="14"/>
  <c r="B25" i="14"/>
  <c r="N70" i="21" s="1"/>
  <c r="AJ68" i="23"/>
  <c r="V24" i="14"/>
  <c r="U24" i="14"/>
  <c r="T24" i="14"/>
  <c r="Q24" i="14"/>
  <c r="P24" i="14"/>
  <c r="O24" i="14"/>
  <c r="L24" i="14"/>
  <c r="K24" i="14"/>
  <c r="J24" i="14"/>
  <c r="G24" i="14"/>
  <c r="F24" i="14"/>
  <c r="E24" i="14"/>
  <c r="D24" i="14"/>
  <c r="C24" i="14"/>
  <c r="B24" i="14"/>
  <c r="N69" i="21" s="1"/>
  <c r="AJ67" i="23"/>
  <c r="V23" i="14"/>
  <c r="U23" i="14"/>
  <c r="T23" i="14"/>
  <c r="Q23" i="14"/>
  <c r="P23" i="14"/>
  <c r="O23" i="14"/>
  <c r="L23" i="14"/>
  <c r="K23" i="14"/>
  <c r="J23" i="14"/>
  <c r="G23" i="14"/>
  <c r="F23" i="14"/>
  <c r="E23" i="14"/>
  <c r="D23" i="14"/>
  <c r="C23" i="14"/>
  <c r="B23" i="14"/>
  <c r="N68" i="21" s="1"/>
  <c r="AJ66" i="23"/>
  <c r="V22" i="14"/>
  <c r="U22" i="14"/>
  <c r="T22" i="14"/>
  <c r="Q22" i="14"/>
  <c r="P22" i="14"/>
  <c r="O22" i="14"/>
  <c r="L22" i="14"/>
  <c r="K22" i="14"/>
  <c r="J22" i="14"/>
  <c r="G22" i="14"/>
  <c r="F22" i="14"/>
  <c r="E22" i="14"/>
  <c r="D22" i="14"/>
  <c r="C22" i="14"/>
  <c r="B22" i="14"/>
  <c r="N67" i="21" s="1"/>
  <c r="AJ65" i="23"/>
  <c r="V21" i="14"/>
  <c r="U21" i="14"/>
  <c r="T21" i="14"/>
  <c r="Q21" i="14"/>
  <c r="P21" i="14"/>
  <c r="O21" i="14"/>
  <c r="L21" i="14"/>
  <c r="K21" i="14"/>
  <c r="J21" i="14"/>
  <c r="G21" i="14"/>
  <c r="F21" i="14"/>
  <c r="E21" i="14"/>
  <c r="D21" i="14"/>
  <c r="C21" i="14"/>
  <c r="B21" i="14"/>
  <c r="N66" i="21" s="1"/>
  <c r="AJ64" i="23"/>
  <c r="V20" i="14"/>
  <c r="U20" i="14"/>
  <c r="T20" i="14"/>
  <c r="Q20" i="14"/>
  <c r="P20" i="14"/>
  <c r="O20" i="14"/>
  <c r="L20" i="14"/>
  <c r="K20" i="14"/>
  <c r="J20" i="14"/>
  <c r="G20" i="14"/>
  <c r="F20" i="14"/>
  <c r="E20" i="14"/>
  <c r="D20" i="14"/>
  <c r="C20" i="14"/>
  <c r="B20" i="14"/>
  <c r="N65" i="21" s="1"/>
  <c r="AJ63" i="23"/>
  <c r="V19" i="14"/>
  <c r="U19" i="14"/>
  <c r="T19" i="14"/>
  <c r="Q19" i="14"/>
  <c r="P19" i="14"/>
  <c r="O19" i="14"/>
  <c r="L19" i="14"/>
  <c r="K19" i="14"/>
  <c r="J19" i="14"/>
  <c r="G19" i="14"/>
  <c r="F19" i="14"/>
  <c r="E19" i="14"/>
  <c r="D19" i="14"/>
  <c r="C19" i="14"/>
  <c r="B19" i="14"/>
  <c r="N64" i="21" s="1"/>
  <c r="AJ62" i="23"/>
  <c r="V18" i="14"/>
  <c r="U18" i="14"/>
  <c r="T18" i="14"/>
  <c r="Q18" i="14"/>
  <c r="P18" i="14"/>
  <c r="O18" i="14"/>
  <c r="L18" i="14"/>
  <c r="K18" i="14"/>
  <c r="J18" i="14"/>
  <c r="G18" i="14"/>
  <c r="F18" i="14"/>
  <c r="E18" i="14"/>
  <c r="D18" i="14"/>
  <c r="C18" i="14"/>
  <c r="B18" i="14"/>
  <c r="N63" i="21" s="1"/>
  <c r="AJ61" i="23"/>
  <c r="V17" i="14"/>
  <c r="U17" i="14"/>
  <c r="T17" i="14"/>
  <c r="Q17" i="14"/>
  <c r="P17" i="14"/>
  <c r="O17" i="14"/>
  <c r="L17" i="14"/>
  <c r="K17" i="14"/>
  <c r="J17" i="14"/>
  <c r="G17" i="14"/>
  <c r="F17" i="14"/>
  <c r="E17" i="14"/>
  <c r="D17" i="14"/>
  <c r="C17" i="14"/>
  <c r="B17" i="14"/>
  <c r="N62" i="21" s="1"/>
  <c r="AJ60" i="23"/>
  <c r="V16" i="14"/>
  <c r="U16" i="14"/>
  <c r="T16" i="14"/>
  <c r="Q16" i="14"/>
  <c r="P16" i="14"/>
  <c r="O16" i="14"/>
  <c r="L16" i="14"/>
  <c r="K16" i="14"/>
  <c r="J16" i="14"/>
  <c r="G16" i="14"/>
  <c r="F16" i="14"/>
  <c r="E16" i="14"/>
  <c r="D16" i="14"/>
  <c r="C16" i="14"/>
  <c r="B16" i="14"/>
  <c r="N61" i="21" s="1"/>
  <c r="AJ59" i="23"/>
  <c r="V15" i="14"/>
  <c r="U15" i="14"/>
  <c r="T15" i="14"/>
  <c r="Q15" i="14"/>
  <c r="P15" i="14"/>
  <c r="O15" i="14"/>
  <c r="L15" i="14"/>
  <c r="K15" i="14"/>
  <c r="J15" i="14"/>
  <c r="G15" i="14"/>
  <c r="F15" i="14"/>
  <c r="E15" i="14"/>
  <c r="D15" i="14"/>
  <c r="C15" i="14"/>
  <c r="B15" i="14"/>
  <c r="N60" i="21" s="1"/>
  <c r="AJ58" i="23"/>
  <c r="V14" i="14"/>
  <c r="U14" i="14"/>
  <c r="T14" i="14"/>
  <c r="Q14" i="14"/>
  <c r="P14" i="14"/>
  <c r="O14" i="14"/>
  <c r="L14" i="14"/>
  <c r="K14" i="14"/>
  <c r="J14" i="14"/>
  <c r="G14" i="14"/>
  <c r="F14" i="14"/>
  <c r="E14" i="14"/>
  <c r="D14" i="14"/>
  <c r="C14" i="14"/>
  <c r="B14" i="14"/>
  <c r="N59" i="21" s="1"/>
  <c r="AJ57" i="23"/>
  <c r="V13" i="14"/>
  <c r="U13" i="14"/>
  <c r="T13" i="14"/>
  <c r="Q13" i="14"/>
  <c r="P13" i="14"/>
  <c r="O13" i="14"/>
  <c r="L13" i="14"/>
  <c r="K13" i="14"/>
  <c r="J13" i="14"/>
  <c r="G13" i="14"/>
  <c r="F13" i="14"/>
  <c r="E13" i="14"/>
  <c r="D13" i="14"/>
  <c r="C13" i="14"/>
  <c r="B13" i="14"/>
  <c r="N58" i="21" s="1"/>
  <c r="AJ56" i="23"/>
  <c r="V12" i="14"/>
  <c r="U12" i="14"/>
  <c r="T12" i="14"/>
  <c r="Q12" i="14"/>
  <c r="P12" i="14"/>
  <c r="O12" i="14"/>
  <c r="L12" i="14"/>
  <c r="K12" i="14"/>
  <c r="J12" i="14"/>
  <c r="G12" i="14"/>
  <c r="F12" i="14"/>
  <c r="E12" i="14"/>
  <c r="D12" i="14"/>
  <c r="C12" i="14"/>
  <c r="B12" i="14"/>
  <c r="N57" i="21" s="1"/>
  <c r="AJ55" i="23"/>
  <c r="V11" i="14"/>
  <c r="U11" i="14"/>
  <c r="T11" i="14"/>
  <c r="Q11" i="14"/>
  <c r="P11" i="14"/>
  <c r="O11" i="14"/>
  <c r="L11" i="14"/>
  <c r="K11" i="14"/>
  <c r="J11" i="14"/>
  <c r="G11" i="14"/>
  <c r="F11" i="14"/>
  <c r="E11" i="14"/>
  <c r="D11" i="14"/>
  <c r="C11" i="14"/>
  <c r="B11" i="14"/>
  <c r="N56" i="21" s="1"/>
  <c r="AJ54" i="23"/>
  <c r="V10" i="14"/>
  <c r="U10" i="14"/>
  <c r="T10" i="14"/>
  <c r="Q10" i="14"/>
  <c r="P10" i="14"/>
  <c r="O10" i="14"/>
  <c r="L10" i="14"/>
  <c r="K10" i="14"/>
  <c r="J10" i="14"/>
  <c r="G10" i="14"/>
  <c r="F10" i="14"/>
  <c r="E10" i="14"/>
  <c r="D10" i="14"/>
  <c r="C10" i="14"/>
  <c r="B10" i="14"/>
  <c r="N55" i="21" s="1"/>
  <c r="AJ53" i="23"/>
  <c r="V9" i="14"/>
  <c r="U9" i="14"/>
  <c r="T9" i="14"/>
  <c r="Q9" i="14"/>
  <c r="P9" i="14"/>
  <c r="O9" i="14"/>
  <c r="L9" i="14"/>
  <c r="K9" i="14"/>
  <c r="J9" i="14"/>
  <c r="G9" i="14"/>
  <c r="F9" i="14"/>
  <c r="E9" i="14"/>
  <c r="D9" i="14"/>
  <c r="C9" i="14"/>
  <c r="B9" i="14"/>
  <c r="N54" i="21" s="1"/>
  <c r="V8" i="14"/>
  <c r="U8" i="14"/>
  <c r="T8" i="14"/>
  <c r="Q8" i="14"/>
  <c r="P8" i="14"/>
  <c r="O8" i="14"/>
  <c r="L8" i="14"/>
  <c r="K8" i="14"/>
  <c r="J8" i="14"/>
  <c r="G8" i="14"/>
  <c r="F8" i="14"/>
  <c r="E8" i="14"/>
  <c r="D8" i="14"/>
  <c r="C8" i="14"/>
  <c r="B8" i="14"/>
  <c r="N53" i="21" s="1"/>
  <c r="W6" i="14"/>
  <c r="R6" i="14"/>
  <c r="M6" i="14"/>
  <c r="H6" i="14"/>
  <c r="B1" i="14"/>
  <c r="AI112" i="23" l="1"/>
  <c r="E13" i="23" s="1"/>
  <c r="AL8" i="13"/>
  <c r="AA6" i="14"/>
  <c r="AJ52" i="23"/>
  <c r="G11" i="20"/>
  <c r="G7" i="20"/>
  <c r="G8" i="20"/>
  <c r="G9" i="20"/>
  <c r="G10" i="20"/>
  <c r="E9" i="13" l="1"/>
  <c r="F9" i="13"/>
  <c r="G9" i="13"/>
  <c r="H9" i="13"/>
  <c r="I9" i="13"/>
  <c r="J9" i="13"/>
  <c r="M9" i="13"/>
  <c r="N9" i="13"/>
  <c r="O9" i="13"/>
  <c r="P9" i="13"/>
  <c r="Q9" i="13"/>
  <c r="R9" i="13"/>
  <c r="U9" i="13"/>
  <c r="V9" i="13"/>
  <c r="W9" i="13"/>
  <c r="X9" i="13"/>
  <c r="Y9" i="13"/>
  <c r="Z9" i="13"/>
  <c r="AC9" i="13"/>
  <c r="AD9" i="13"/>
  <c r="AE9" i="13"/>
  <c r="AF9" i="13"/>
  <c r="AG9" i="13"/>
  <c r="AH9" i="13"/>
  <c r="AJ113" i="23"/>
  <c r="E10" i="13"/>
  <c r="F10" i="13"/>
  <c r="G10" i="13"/>
  <c r="H10" i="13"/>
  <c r="I10" i="13"/>
  <c r="J10" i="13"/>
  <c r="M10" i="13"/>
  <c r="N10" i="13"/>
  <c r="O10" i="13"/>
  <c r="P10" i="13"/>
  <c r="Q10" i="13"/>
  <c r="R10" i="13"/>
  <c r="U10" i="13"/>
  <c r="V10" i="13"/>
  <c r="W10" i="13"/>
  <c r="X10" i="13"/>
  <c r="Y10" i="13"/>
  <c r="Z10" i="13"/>
  <c r="AC10" i="13"/>
  <c r="AD10" i="13"/>
  <c r="AE10" i="13"/>
  <c r="AF10" i="13"/>
  <c r="AG10" i="13"/>
  <c r="AH10" i="13"/>
  <c r="AJ114" i="23"/>
  <c r="E11" i="13"/>
  <c r="F11" i="13"/>
  <c r="G11" i="13"/>
  <c r="H11" i="13"/>
  <c r="I11" i="13"/>
  <c r="J11" i="13"/>
  <c r="M11" i="13"/>
  <c r="N11" i="13"/>
  <c r="O11" i="13"/>
  <c r="P11" i="13"/>
  <c r="Q11" i="13"/>
  <c r="R11" i="13"/>
  <c r="U11" i="13"/>
  <c r="V11" i="13"/>
  <c r="W11" i="13"/>
  <c r="X11" i="13"/>
  <c r="Y11" i="13"/>
  <c r="Z11" i="13"/>
  <c r="AC11" i="13"/>
  <c r="AD11" i="13"/>
  <c r="AE11" i="13"/>
  <c r="AF11" i="13"/>
  <c r="AG11" i="13"/>
  <c r="AH11" i="13"/>
  <c r="AJ115" i="23"/>
  <c r="E12" i="13"/>
  <c r="F12" i="13"/>
  <c r="G12" i="13"/>
  <c r="H12" i="13"/>
  <c r="I12" i="13"/>
  <c r="J12" i="13"/>
  <c r="M12" i="13"/>
  <c r="N12" i="13"/>
  <c r="O12" i="13"/>
  <c r="P12" i="13"/>
  <c r="Q12" i="13"/>
  <c r="R12" i="13"/>
  <c r="U12" i="13"/>
  <c r="V12" i="13"/>
  <c r="W12" i="13"/>
  <c r="X12" i="13"/>
  <c r="Y12" i="13"/>
  <c r="Z12" i="13"/>
  <c r="AC12" i="13"/>
  <c r="AD12" i="13"/>
  <c r="AE12" i="13"/>
  <c r="AF12" i="13"/>
  <c r="AG12" i="13"/>
  <c r="AH12" i="13"/>
  <c r="AJ116" i="23"/>
  <c r="E13" i="13"/>
  <c r="F13" i="13"/>
  <c r="G13" i="13"/>
  <c r="H13" i="13"/>
  <c r="I13" i="13"/>
  <c r="J13" i="13"/>
  <c r="M13" i="13"/>
  <c r="N13" i="13"/>
  <c r="O13" i="13"/>
  <c r="P13" i="13"/>
  <c r="Q13" i="13"/>
  <c r="R13" i="13"/>
  <c r="U13" i="13"/>
  <c r="V13" i="13"/>
  <c r="W13" i="13"/>
  <c r="X13" i="13"/>
  <c r="Y13" i="13"/>
  <c r="Z13" i="13"/>
  <c r="AC13" i="13"/>
  <c r="AD13" i="13"/>
  <c r="AE13" i="13"/>
  <c r="AF13" i="13"/>
  <c r="AG13" i="13"/>
  <c r="AH13" i="13"/>
  <c r="AJ117" i="23"/>
  <c r="E14" i="13"/>
  <c r="F14" i="13"/>
  <c r="G14" i="13"/>
  <c r="H14" i="13"/>
  <c r="I14" i="13"/>
  <c r="J14" i="13"/>
  <c r="M14" i="13"/>
  <c r="N14" i="13"/>
  <c r="O14" i="13"/>
  <c r="P14" i="13"/>
  <c r="Q14" i="13"/>
  <c r="R14" i="13"/>
  <c r="U14" i="13"/>
  <c r="V14" i="13"/>
  <c r="W14" i="13"/>
  <c r="X14" i="13"/>
  <c r="Y14" i="13"/>
  <c r="Z14" i="13"/>
  <c r="AC14" i="13"/>
  <c r="AD14" i="13"/>
  <c r="AE14" i="13"/>
  <c r="AF14" i="13"/>
  <c r="AG14" i="13"/>
  <c r="AH14" i="13"/>
  <c r="AJ118" i="23"/>
  <c r="E15" i="13"/>
  <c r="F15" i="13"/>
  <c r="G15" i="13"/>
  <c r="H15" i="13"/>
  <c r="I15" i="13"/>
  <c r="J15" i="13"/>
  <c r="M15" i="13"/>
  <c r="N15" i="13"/>
  <c r="O15" i="13"/>
  <c r="P15" i="13"/>
  <c r="Q15" i="13"/>
  <c r="R15" i="13"/>
  <c r="U15" i="13"/>
  <c r="V15" i="13"/>
  <c r="W15" i="13"/>
  <c r="X15" i="13"/>
  <c r="Y15" i="13"/>
  <c r="Z15" i="13"/>
  <c r="AC15" i="13"/>
  <c r="AD15" i="13"/>
  <c r="AE15" i="13"/>
  <c r="AF15" i="13"/>
  <c r="AG15" i="13"/>
  <c r="AH15" i="13"/>
  <c r="AJ119" i="23"/>
  <c r="E16" i="13"/>
  <c r="F16" i="13"/>
  <c r="G16" i="13"/>
  <c r="H16" i="13"/>
  <c r="I16" i="13"/>
  <c r="J16" i="13"/>
  <c r="M16" i="13"/>
  <c r="N16" i="13"/>
  <c r="O16" i="13"/>
  <c r="P16" i="13"/>
  <c r="Q16" i="13"/>
  <c r="R16" i="13"/>
  <c r="U16" i="13"/>
  <c r="V16" i="13"/>
  <c r="W16" i="13"/>
  <c r="X16" i="13"/>
  <c r="Y16" i="13"/>
  <c r="Z16" i="13"/>
  <c r="AC16" i="13"/>
  <c r="AD16" i="13"/>
  <c r="AE16" i="13"/>
  <c r="AF16" i="13"/>
  <c r="AG16" i="13"/>
  <c r="AH16" i="13"/>
  <c r="AJ120" i="23"/>
  <c r="E17" i="13"/>
  <c r="F17" i="13"/>
  <c r="G17" i="13"/>
  <c r="H17" i="13"/>
  <c r="I17" i="13"/>
  <c r="J17" i="13"/>
  <c r="M17" i="13"/>
  <c r="N17" i="13"/>
  <c r="O17" i="13"/>
  <c r="P17" i="13"/>
  <c r="Q17" i="13"/>
  <c r="R17" i="13"/>
  <c r="U17" i="13"/>
  <c r="V17" i="13"/>
  <c r="W17" i="13"/>
  <c r="X17" i="13"/>
  <c r="Y17" i="13"/>
  <c r="Z17" i="13"/>
  <c r="AC17" i="13"/>
  <c r="AD17" i="13"/>
  <c r="AE17" i="13"/>
  <c r="AF17" i="13"/>
  <c r="AG17" i="13"/>
  <c r="AH17" i="13"/>
  <c r="AJ121" i="23"/>
  <c r="E18" i="13"/>
  <c r="F18" i="13"/>
  <c r="G18" i="13"/>
  <c r="H18" i="13"/>
  <c r="I18" i="13"/>
  <c r="J18" i="13"/>
  <c r="M18" i="13"/>
  <c r="N18" i="13"/>
  <c r="O18" i="13"/>
  <c r="P18" i="13"/>
  <c r="Q18" i="13"/>
  <c r="R18" i="13"/>
  <c r="U18" i="13"/>
  <c r="V18" i="13"/>
  <c r="W18" i="13"/>
  <c r="X18" i="13"/>
  <c r="Y18" i="13"/>
  <c r="Z18" i="13"/>
  <c r="AC18" i="13"/>
  <c r="AD18" i="13"/>
  <c r="AE18" i="13"/>
  <c r="AF18" i="13"/>
  <c r="AG18" i="13"/>
  <c r="AH18" i="13"/>
  <c r="AJ122" i="23"/>
  <c r="E19" i="13"/>
  <c r="F19" i="13"/>
  <c r="G19" i="13"/>
  <c r="H19" i="13"/>
  <c r="I19" i="13"/>
  <c r="J19" i="13"/>
  <c r="M19" i="13"/>
  <c r="N19" i="13"/>
  <c r="O19" i="13"/>
  <c r="P19" i="13"/>
  <c r="Q19" i="13"/>
  <c r="R19" i="13"/>
  <c r="U19" i="13"/>
  <c r="V19" i="13"/>
  <c r="W19" i="13"/>
  <c r="X19" i="13"/>
  <c r="Y19" i="13"/>
  <c r="Z19" i="13"/>
  <c r="AC19" i="13"/>
  <c r="AD19" i="13"/>
  <c r="AE19" i="13"/>
  <c r="AF19" i="13"/>
  <c r="AG19" i="13"/>
  <c r="AH19" i="13"/>
  <c r="AJ123" i="23"/>
  <c r="E20" i="13"/>
  <c r="F20" i="13"/>
  <c r="G20" i="13"/>
  <c r="H20" i="13"/>
  <c r="I20" i="13"/>
  <c r="J20" i="13"/>
  <c r="M20" i="13"/>
  <c r="N20" i="13"/>
  <c r="O20" i="13"/>
  <c r="P20" i="13"/>
  <c r="Q20" i="13"/>
  <c r="R20" i="13"/>
  <c r="U20" i="13"/>
  <c r="V20" i="13"/>
  <c r="W20" i="13"/>
  <c r="X20" i="13"/>
  <c r="Y20" i="13"/>
  <c r="Z20" i="13"/>
  <c r="AC20" i="13"/>
  <c r="AD20" i="13"/>
  <c r="AE20" i="13"/>
  <c r="AF20" i="13"/>
  <c r="AG20" i="13"/>
  <c r="AH20" i="13"/>
  <c r="AJ124" i="23"/>
  <c r="E21" i="13"/>
  <c r="F21" i="13"/>
  <c r="G21" i="13"/>
  <c r="H21" i="13"/>
  <c r="I21" i="13"/>
  <c r="J21" i="13"/>
  <c r="M21" i="13"/>
  <c r="N21" i="13"/>
  <c r="O21" i="13"/>
  <c r="P21" i="13"/>
  <c r="Q21" i="13"/>
  <c r="R21" i="13"/>
  <c r="U21" i="13"/>
  <c r="V21" i="13"/>
  <c r="W21" i="13"/>
  <c r="X21" i="13"/>
  <c r="Y21" i="13"/>
  <c r="Z21" i="13"/>
  <c r="AC21" i="13"/>
  <c r="AD21" i="13"/>
  <c r="AE21" i="13"/>
  <c r="AF21" i="13"/>
  <c r="AG21" i="13"/>
  <c r="AH21" i="13"/>
  <c r="AJ125" i="23"/>
  <c r="E22" i="13"/>
  <c r="F22" i="13"/>
  <c r="G22" i="13"/>
  <c r="H22" i="13"/>
  <c r="I22" i="13"/>
  <c r="J22" i="13"/>
  <c r="M22" i="13"/>
  <c r="N22" i="13"/>
  <c r="O22" i="13"/>
  <c r="P22" i="13"/>
  <c r="Q22" i="13"/>
  <c r="R22" i="13"/>
  <c r="U22" i="13"/>
  <c r="V22" i="13"/>
  <c r="W22" i="13"/>
  <c r="X22" i="13"/>
  <c r="Y22" i="13"/>
  <c r="Z22" i="13"/>
  <c r="AC22" i="13"/>
  <c r="AD22" i="13"/>
  <c r="AE22" i="13"/>
  <c r="AF22" i="13"/>
  <c r="AG22" i="13"/>
  <c r="AH22" i="13"/>
  <c r="AJ126" i="23"/>
  <c r="E23" i="13"/>
  <c r="F23" i="13"/>
  <c r="G23" i="13"/>
  <c r="H23" i="13"/>
  <c r="I23" i="13"/>
  <c r="J23" i="13"/>
  <c r="M23" i="13"/>
  <c r="N23" i="13"/>
  <c r="O23" i="13"/>
  <c r="P23" i="13"/>
  <c r="Q23" i="13"/>
  <c r="R23" i="13"/>
  <c r="U23" i="13"/>
  <c r="V23" i="13"/>
  <c r="W23" i="13"/>
  <c r="X23" i="13"/>
  <c r="Y23" i="13"/>
  <c r="Z23" i="13"/>
  <c r="AC23" i="13"/>
  <c r="AD23" i="13"/>
  <c r="AE23" i="13"/>
  <c r="AF23" i="13"/>
  <c r="AG23" i="13"/>
  <c r="AH23" i="13"/>
  <c r="AJ127" i="23"/>
  <c r="E24" i="13"/>
  <c r="F24" i="13"/>
  <c r="G24" i="13"/>
  <c r="H24" i="13"/>
  <c r="I24" i="13"/>
  <c r="J24" i="13"/>
  <c r="M24" i="13"/>
  <c r="N24" i="13"/>
  <c r="O24" i="13"/>
  <c r="P24" i="13"/>
  <c r="Q24" i="13"/>
  <c r="R24" i="13"/>
  <c r="U24" i="13"/>
  <c r="V24" i="13"/>
  <c r="W24" i="13"/>
  <c r="X24" i="13"/>
  <c r="Y24" i="13"/>
  <c r="Z24" i="13"/>
  <c r="AC24" i="13"/>
  <c r="AD24" i="13"/>
  <c r="AE24" i="13"/>
  <c r="AF24" i="13"/>
  <c r="AG24" i="13"/>
  <c r="AH24" i="13"/>
  <c r="AJ128" i="23"/>
  <c r="E25" i="13"/>
  <c r="F25" i="13"/>
  <c r="G25" i="13"/>
  <c r="H25" i="13"/>
  <c r="I25" i="13"/>
  <c r="J25" i="13"/>
  <c r="M25" i="13"/>
  <c r="N25" i="13"/>
  <c r="O25" i="13"/>
  <c r="P25" i="13"/>
  <c r="Q25" i="13"/>
  <c r="R25" i="13"/>
  <c r="U25" i="13"/>
  <c r="V25" i="13"/>
  <c r="W25" i="13"/>
  <c r="X25" i="13"/>
  <c r="Y25" i="13"/>
  <c r="Z25" i="13"/>
  <c r="AC25" i="13"/>
  <c r="AD25" i="13"/>
  <c r="AE25" i="13"/>
  <c r="AF25" i="13"/>
  <c r="AG25" i="13"/>
  <c r="AH25" i="13"/>
  <c r="AJ129" i="23"/>
  <c r="E26" i="13"/>
  <c r="F26" i="13"/>
  <c r="G26" i="13"/>
  <c r="H26" i="13"/>
  <c r="I26" i="13"/>
  <c r="J26" i="13"/>
  <c r="M26" i="13"/>
  <c r="N26" i="13"/>
  <c r="O26" i="13"/>
  <c r="P26" i="13"/>
  <c r="Q26" i="13"/>
  <c r="R26" i="13"/>
  <c r="U26" i="13"/>
  <c r="V26" i="13"/>
  <c r="W26" i="13"/>
  <c r="X26" i="13"/>
  <c r="Y26" i="13"/>
  <c r="Z26" i="13"/>
  <c r="AC26" i="13"/>
  <c r="AD26" i="13"/>
  <c r="AE26" i="13"/>
  <c r="AF26" i="13"/>
  <c r="AG26" i="13"/>
  <c r="AH26" i="13"/>
  <c r="AJ130" i="23"/>
  <c r="E27" i="13"/>
  <c r="F27" i="13"/>
  <c r="G27" i="13"/>
  <c r="H27" i="13"/>
  <c r="I27" i="13"/>
  <c r="J27" i="13"/>
  <c r="M27" i="13"/>
  <c r="N27" i="13"/>
  <c r="O27" i="13"/>
  <c r="P27" i="13"/>
  <c r="Q27" i="13"/>
  <c r="R27" i="13"/>
  <c r="U27" i="13"/>
  <c r="V27" i="13"/>
  <c r="W27" i="13"/>
  <c r="X27" i="13"/>
  <c r="Y27" i="13"/>
  <c r="Z27" i="13"/>
  <c r="AC27" i="13"/>
  <c r="AD27" i="13"/>
  <c r="AE27" i="13"/>
  <c r="AF27" i="13"/>
  <c r="AG27" i="13"/>
  <c r="AH27" i="13"/>
  <c r="AJ131" i="23"/>
  <c r="E28" i="13"/>
  <c r="F28" i="13"/>
  <c r="G28" i="13"/>
  <c r="H28" i="13"/>
  <c r="I28" i="13"/>
  <c r="J28" i="13"/>
  <c r="M28" i="13"/>
  <c r="N28" i="13"/>
  <c r="O28" i="13"/>
  <c r="P28" i="13"/>
  <c r="Q28" i="13"/>
  <c r="R28" i="13"/>
  <c r="U28" i="13"/>
  <c r="V28" i="13"/>
  <c r="W28" i="13"/>
  <c r="X28" i="13"/>
  <c r="Y28" i="13"/>
  <c r="Z28" i="13"/>
  <c r="AC28" i="13"/>
  <c r="AD28" i="13"/>
  <c r="AE28" i="13"/>
  <c r="AF28" i="13"/>
  <c r="AG28" i="13"/>
  <c r="AH28" i="13"/>
  <c r="AJ132" i="23"/>
  <c r="E29" i="13"/>
  <c r="F29" i="13"/>
  <c r="G29" i="13"/>
  <c r="H29" i="13"/>
  <c r="I29" i="13"/>
  <c r="J29" i="13"/>
  <c r="M29" i="13"/>
  <c r="N29" i="13"/>
  <c r="O29" i="13"/>
  <c r="P29" i="13"/>
  <c r="Q29" i="13"/>
  <c r="R29" i="13"/>
  <c r="U29" i="13"/>
  <c r="V29" i="13"/>
  <c r="W29" i="13"/>
  <c r="X29" i="13"/>
  <c r="Y29" i="13"/>
  <c r="Z29" i="13"/>
  <c r="AC29" i="13"/>
  <c r="AD29" i="13"/>
  <c r="AE29" i="13"/>
  <c r="AF29" i="13"/>
  <c r="AG29" i="13"/>
  <c r="AH29" i="13"/>
  <c r="AJ133" i="23"/>
  <c r="E30" i="13"/>
  <c r="F30" i="13"/>
  <c r="G30" i="13"/>
  <c r="H30" i="13"/>
  <c r="I30" i="13"/>
  <c r="J30" i="13"/>
  <c r="M30" i="13"/>
  <c r="N30" i="13"/>
  <c r="O30" i="13"/>
  <c r="P30" i="13"/>
  <c r="Q30" i="13"/>
  <c r="R30" i="13"/>
  <c r="U30" i="13"/>
  <c r="V30" i="13"/>
  <c r="W30" i="13"/>
  <c r="X30" i="13"/>
  <c r="Y30" i="13"/>
  <c r="Z30" i="13"/>
  <c r="AC30" i="13"/>
  <c r="AD30" i="13"/>
  <c r="AE30" i="13"/>
  <c r="AF30" i="13"/>
  <c r="AG30" i="13"/>
  <c r="AH30" i="13"/>
  <c r="AJ134" i="23"/>
  <c r="E31" i="13"/>
  <c r="F31" i="13"/>
  <c r="G31" i="13"/>
  <c r="H31" i="13"/>
  <c r="I31" i="13"/>
  <c r="J31" i="13"/>
  <c r="M31" i="13"/>
  <c r="N31" i="13"/>
  <c r="O31" i="13"/>
  <c r="P31" i="13"/>
  <c r="Q31" i="13"/>
  <c r="R31" i="13"/>
  <c r="U31" i="13"/>
  <c r="V31" i="13"/>
  <c r="W31" i="13"/>
  <c r="X31" i="13"/>
  <c r="Y31" i="13"/>
  <c r="Z31" i="13"/>
  <c r="AC31" i="13"/>
  <c r="AD31" i="13"/>
  <c r="AE31" i="13"/>
  <c r="AF31" i="13"/>
  <c r="AG31" i="13"/>
  <c r="AH31" i="13"/>
  <c r="AJ135" i="23"/>
  <c r="E32" i="13"/>
  <c r="F32" i="13"/>
  <c r="G32" i="13"/>
  <c r="H32" i="13"/>
  <c r="I32" i="13"/>
  <c r="J32" i="13"/>
  <c r="M32" i="13"/>
  <c r="N32" i="13"/>
  <c r="O32" i="13"/>
  <c r="P32" i="13"/>
  <c r="Q32" i="13"/>
  <c r="R32" i="13"/>
  <c r="U32" i="13"/>
  <c r="V32" i="13"/>
  <c r="W32" i="13"/>
  <c r="X32" i="13"/>
  <c r="Y32" i="13"/>
  <c r="Z32" i="13"/>
  <c r="AC32" i="13"/>
  <c r="AD32" i="13"/>
  <c r="AE32" i="13"/>
  <c r="AF32" i="13"/>
  <c r="AG32" i="13"/>
  <c r="AH32" i="13"/>
  <c r="AJ136" i="23"/>
  <c r="E33" i="13"/>
  <c r="F33" i="13"/>
  <c r="G33" i="13"/>
  <c r="H33" i="13"/>
  <c r="I33" i="13"/>
  <c r="J33" i="13"/>
  <c r="M33" i="13"/>
  <c r="N33" i="13"/>
  <c r="O33" i="13"/>
  <c r="P33" i="13"/>
  <c r="Q33" i="13"/>
  <c r="R33" i="13"/>
  <c r="U33" i="13"/>
  <c r="V33" i="13"/>
  <c r="W33" i="13"/>
  <c r="X33" i="13"/>
  <c r="Y33" i="13"/>
  <c r="Z33" i="13"/>
  <c r="AC33" i="13"/>
  <c r="AD33" i="13"/>
  <c r="AE33" i="13"/>
  <c r="AF33" i="13"/>
  <c r="AG33" i="13"/>
  <c r="AH33" i="13"/>
  <c r="AJ137" i="23"/>
  <c r="E34" i="13"/>
  <c r="F34" i="13"/>
  <c r="G34" i="13"/>
  <c r="H34" i="13"/>
  <c r="I34" i="13"/>
  <c r="J34" i="13"/>
  <c r="M34" i="13"/>
  <c r="N34" i="13"/>
  <c r="O34" i="13"/>
  <c r="P34" i="13"/>
  <c r="Q34" i="13"/>
  <c r="R34" i="13"/>
  <c r="U34" i="13"/>
  <c r="V34" i="13"/>
  <c r="W34" i="13"/>
  <c r="X34" i="13"/>
  <c r="Y34" i="13"/>
  <c r="Z34" i="13"/>
  <c r="AC34" i="13"/>
  <c r="AD34" i="13"/>
  <c r="AE34" i="13"/>
  <c r="AF34" i="13"/>
  <c r="AG34" i="13"/>
  <c r="AH34" i="13"/>
  <c r="AJ138" i="23"/>
  <c r="E35" i="13"/>
  <c r="F35" i="13"/>
  <c r="G35" i="13"/>
  <c r="H35" i="13"/>
  <c r="I35" i="13"/>
  <c r="J35" i="13"/>
  <c r="M35" i="13"/>
  <c r="N35" i="13"/>
  <c r="O35" i="13"/>
  <c r="P35" i="13"/>
  <c r="Q35" i="13"/>
  <c r="R35" i="13"/>
  <c r="U35" i="13"/>
  <c r="V35" i="13"/>
  <c r="W35" i="13"/>
  <c r="X35" i="13"/>
  <c r="Y35" i="13"/>
  <c r="Z35" i="13"/>
  <c r="AC35" i="13"/>
  <c r="AD35" i="13"/>
  <c r="AE35" i="13"/>
  <c r="AF35" i="13"/>
  <c r="AG35" i="13"/>
  <c r="AH35" i="13"/>
  <c r="AJ139" i="23"/>
  <c r="E36" i="13"/>
  <c r="F36" i="13"/>
  <c r="G36" i="13"/>
  <c r="H36" i="13"/>
  <c r="I36" i="13"/>
  <c r="J36" i="13"/>
  <c r="M36" i="13"/>
  <c r="N36" i="13"/>
  <c r="O36" i="13"/>
  <c r="P36" i="13"/>
  <c r="Q36" i="13"/>
  <c r="R36" i="13"/>
  <c r="U36" i="13"/>
  <c r="V36" i="13"/>
  <c r="W36" i="13"/>
  <c r="X36" i="13"/>
  <c r="Y36" i="13"/>
  <c r="Z36" i="13"/>
  <c r="AC36" i="13"/>
  <c r="AD36" i="13"/>
  <c r="AE36" i="13"/>
  <c r="AF36" i="13"/>
  <c r="AG36" i="13"/>
  <c r="AH36" i="13"/>
  <c r="AJ140" i="23"/>
  <c r="E37" i="13"/>
  <c r="F37" i="13"/>
  <c r="G37" i="13"/>
  <c r="H37" i="13"/>
  <c r="I37" i="13"/>
  <c r="J37" i="13"/>
  <c r="M37" i="13"/>
  <c r="N37" i="13"/>
  <c r="O37" i="13"/>
  <c r="P37" i="13"/>
  <c r="Q37" i="13"/>
  <c r="R37" i="13"/>
  <c r="U37" i="13"/>
  <c r="V37" i="13"/>
  <c r="W37" i="13"/>
  <c r="X37" i="13"/>
  <c r="Y37" i="13"/>
  <c r="Z37" i="13"/>
  <c r="AC37" i="13"/>
  <c r="AD37" i="13"/>
  <c r="AE37" i="13"/>
  <c r="AF37" i="13"/>
  <c r="AG37" i="13"/>
  <c r="AH37" i="13"/>
  <c r="AJ141" i="23"/>
  <c r="E38" i="13"/>
  <c r="F38" i="13"/>
  <c r="G38" i="13"/>
  <c r="H38" i="13"/>
  <c r="I38" i="13"/>
  <c r="J38" i="13"/>
  <c r="M38" i="13"/>
  <c r="N38" i="13"/>
  <c r="O38" i="13"/>
  <c r="P38" i="13"/>
  <c r="Q38" i="13"/>
  <c r="R38" i="13"/>
  <c r="U38" i="13"/>
  <c r="V38" i="13"/>
  <c r="W38" i="13"/>
  <c r="X38" i="13"/>
  <c r="Y38" i="13"/>
  <c r="Z38" i="13"/>
  <c r="AC38" i="13"/>
  <c r="AD38" i="13"/>
  <c r="AE38" i="13"/>
  <c r="AF38" i="13"/>
  <c r="AG38" i="13"/>
  <c r="AH38" i="13"/>
  <c r="AJ142" i="23"/>
  <c r="E39" i="13"/>
  <c r="F39" i="13"/>
  <c r="G39" i="13"/>
  <c r="H39" i="13"/>
  <c r="I39" i="13"/>
  <c r="J39" i="13"/>
  <c r="M39" i="13"/>
  <c r="N39" i="13"/>
  <c r="O39" i="13"/>
  <c r="P39" i="13"/>
  <c r="Q39" i="13"/>
  <c r="R39" i="13"/>
  <c r="U39" i="13"/>
  <c r="V39" i="13"/>
  <c r="W39" i="13"/>
  <c r="X39" i="13"/>
  <c r="Y39" i="13"/>
  <c r="Z39" i="13"/>
  <c r="AC39" i="13"/>
  <c r="AD39" i="13"/>
  <c r="AE39" i="13"/>
  <c r="AF39" i="13"/>
  <c r="AG39" i="13"/>
  <c r="AH39" i="13"/>
  <c r="AJ143" i="23"/>
  <c r="E40" i="13"/>
  <c r="F40" i="13"/>
  <c r="G40" i="13"/>
  <c r="H40" i="13"/>
  <c r="I40" i="13"/>
  <c r="J40" i="13"/>
  <c r="M40" i="13"/>
  <c r="N40" i="13"/>
  <c r="O40" i="13"/>
  <c r="P40" i="13"/>
  <c r="Q40" i="13"/>
  <c r="R40" i="13"/>
  <c r="U40" i="13"/>
  <c r="V40" i="13"/>
  <c r="W40" i="13"/>
  <c r="X40" i="13"/>
  <c r="Y40" i="13"/>
  <c r="Z40" i="13"/>
  <c r="AC40" i="13"/>
  <c r="AD40" i="13"/>
  <c r="AE40" i="13"/>
  <c r="AF40" i="13"/>
  <c r="AG40" i="13"/>
  <c r="AH40" i="13"/>
  <c r="AJ144" i="23"/>
  <c r="E41" i="13"/>
  <c r="F41" i="13"/>
  <c r="G41" i="13"/>
  <c r="H41" i="13"/>
  <c r="I41" i="13"/>
  <c r="J41" i="13"/>
  <c r="M41" i="13"/>
  <c r="N41" i="13"/>
  <c r="O41" i="13"/>
  <c r="P41" i="13"/>
  <c r="Q41" i="13"/>
  <c r="R41" i="13"/>
  <c r="U41" i="13"/>
  <c r="V41" i="13"/>
  <c r="W41" i="13"/>
  <c r="X41" i="13"/>
  <c r="Y41" i="13"/>
  <c r="Z41" i="13"/>
  <c r="AC41" i="13"/>
  <c r="AD41" i="13"/>
  <c r="AE41" i="13"/>
  <c r="AF41" i="13"/>
  <c r="AG41" i="13"/>
  <c r="AH41" i="13"/>
  <c r="AJ145" i="23"/>
  <c r="E42" i="13"/>
  <c r="F42" i="13"/>
  <c r="G42" i="13"/>
  <c r="H42" i="13"/>
  <c r="I42" i="13"/>
  <c r="J42" i="13"/>
  <c r="M42" i="13"/>
  <c r="N42" i="13"/>
  <c r="O42" i="13"/>
  <c r="P42" i="13"/>
  <c r="Q42" i="13"/>
  <c r="R42" i="13"/>
  <c r="U42" i="13"/>
  <c r="V42" i="13"/>
  <c r="W42" i="13"/>
  <c r="X42" i="13"/>
  <c r="Y42" i="13"/>
  <c r="Z42" i="13"/>
  <c r="AC42" i="13"/>
  <c r="AD42" i="13"/>
  <c r="AE42" i="13"/>
  <c r="AF42" i="13"/>
  <c r="AG42" i="13"/>
  <c r="AH42" i="13"/>
  <c r="AJ146" i="23"/>
  <c r="E43" i="13"/>
  <c r="F43" i="13"/>
  <c r="G43" i="13"/>
  <c r="H43" i="13"/>
  <c r="I43" i="13"/>
  <c r="J43" i="13"/>
  <c r="M43" i="13"/>
  <c r="N43" i="13"/>
  <c r="O43" i="13"/>
  <c r="P43" i="13"/>
  <c r="Q43" i="13"/>
  <c r="R43" i="13"/>
  <c r="U43" i="13"/>
  <c r="V43" i="13"/>
  <c r="W43" i="13"/>
  <c r="X43" i="13"/>
  <c r="Y43" i="13"/>
  <c r="Z43" i="13"/>
  <c r="AC43" i="13"/>
  <c r="AD43" i="13"/>
  <c r="AE43" i="13"/>
  <c r="AF43" i="13"/>
  <c r="AG43" i="13"/>
  <c r="AH43" i="13"/>
  <c r="AJ147" i="23"/>
  <c r="E44" i="13"/>
  <c r="F44" i="13"/>
  <c r="G44" i="13"/>
  <c r="H44" i="13"/>
  <c r="I44" i="13"/>
  <c r="J44" i="13"/>
  <c r="M44" i="13"/>
  <c r="N44" i="13"/>
  <c r="O44" i="13"/>
  <c r="P44" i="13"/>
  <c r="Q44" i="13"/>
  <c r="R44" i="13"/>
  <c r="U44" i="13"/>
  <c r="V44" i="13"/>
  <c r="W44" i="13"/>
  <c r="X44" i="13"/>
  <c r="Y44" i="13"/>
  <c r="Z44" i="13"/>
  <c r="AC44" i="13"/>
  <c r="AD44" i="13"/>
  <c r="AE44" i="13"/>
  <c r="AF44" i="13"/>
  <c r="AG44" i="13"/>
  <c r="AH44" i="13"/>
  <c r="AJ148" i="23"/>
  <c r="E45" i="13"/>
  <c r="F45" i="13"/>
  <c r="G45" i="13"/>
  <c r="H45" i="13"/>
  <c r="I45" i="13"/>
  <c r="J45" i="13"/>
  <c r="M45" i="13"/>
  <c r="N45" i="13"/>
  <c r="O45" i="13"/>
  <c r="P45" i="13"/>
  <c r="Q45" i="13"/>
  <c r="R45" i="13"/>
  <c r="U45" i="13"/>
  <c r="V45" i="13"/>
  <c r="W45" i="13"/>
  <c r="X45" i="13"/>
  <c r="Y45" i="13"/>
  <c r="Z45" i="13"/>
  <c r="AC45" i="13"/>
  <c r="AD45" i="13"/>
  <c r="AE45" i="13"/>
  <c r="AF45" i="13"/>
  <c r="AG45" i="13"/>
  <c r="AH45" i="13"/>
  <c r="AJ149" i="23"/>
  <c r="E46" i="13"/>
  <c r="F46" i="13"/>
  <c r="G46" i="13"/>
  <c r="H46" i="13"/>
  <c r="I46" i="13"/>
  <c r="J46" i="13"/>
  <c r="M46" i="13"/>
  <c r="N46" i="13"/>
  <c r="O46" i="13"/>
  <c r="P46" i="13"/>
  <c r="Q46" i="13"/>
  <c r="R46" i="13"/>
  <c r="U46" i="13"/>
  <c r="V46" i="13"/>
  <c r="W46" i="13"/>
  <c r="X46" i="13"/>
  <c r="Y46" i="13"/>
  <c r="Z46" i="13"/>
  <c r="AC46" i="13"/>
  <c r="AD46" i="13"/>
  <c r="AE46" i="13"/>
  <c r="AF46" i="13"/>
  <c r="AG46" i="13"/>
  <c r="AH46" i="13"/>
  <c r="AJ150" i="23"/>
  <c r="E47" i="13"/>
  <c r="F47" i="13"/>
  <c r="G47" i="13"/>
  <c r="H47" i="13"/>
  <c r="I47" i="13"/>
  <c r="J47" i="13"/>
  <c r="M47" i="13"/>
  <c r="N47" i="13"/>
  <c r="O47" i="13"/>
  <c r="P47" i="13"/>
  <c r="Q47" i="13"/>
  <c r="R47" i="13"/>
  <c r="U47" i="13"/>
  <c r="V47" i="13"/>
  <c r="W47" i="13"/>
  <c r="X47" i="13"/>
  <c r="Y47" i="13"/>
  <c r="Z47" i="13"/>
  <c r="AC47" i="13"/>
  <c r="AD47" i="13"/>
  <c r="AE47" i="13"/>
  <c r="AF47" i="13"/>
  <c r="AG47" i="13"/>
  <c r="AH47" i="13"/>
  <c r="AJ151" i="23"/>
  <c r="E48" i="13"/>
  <c r="F48" i="13"/>
  <c r="G48" i="13"/>
  <c r="H48" i="13"/>
  <c r="I48" i="13"/>
  <c r="J48" i="13"/>
  <c r="M48" i="13"/>
  <c r="N48" i="13"/>
  <c r="O48" i="13"/>
  <c r="P48" i="13"/>
  <c r="Q48" i="13"/>
  <c r="R48" i="13"/>
  <c r="U48" i="13"/>
  <c r="V48" i="13"/>
  <c r="W48" i="13"/>
  <c r="X48" i="13"/>
  <c r="Y48" i="13"/>
  <c r="Z48" i="13"/>
  <c r="AC48" i="13"/>
  <c r="AD48" i="13"/>
  <c r="AE48" i="13"/>
  <c r="AF48" i="13"/>
  <c r="AG48" i="13"/>
  <c r="AH48" i="13"/>
  <c r="AJ152" i="23"/>
  <c r="E49" i="13"/>
  <c r="F49" i="13"/>
  <c r="G49" i="13"/>
  <c r="H49" i="13"/>
  <c r="I49" i="13"/>
  <c r="J49" i="13"/>
  <c r="M49" i="13"/>
  <c r="N49" i="13"/>
  <c r="O49" i="13"/>
  <c r="P49" i="13"/>
  <c r="Q49" i="13"/>
  <c r="R49" i="13"/>
  <c r="U49" i="13"/>
  <c r="V49" i="13"/>
  <c r="W49" i="13"/>
  <c r="X49" i="13"/>
  <c r="Y49" i="13"/>
  <c r="Z49" i="13"/>
  <c r="AC49" i="13"/>
  <c r="AD49" i="13"/>
  <c r="AE49" i="13"/>
  <c r="AF49" i="13"/>
  <c r="AG49" i="13"/>
  <c r="AH49" i="13"/>
  <c r="AJ153" i="23"/>
  <c r="E50" i="13"/>
  <c r="F50" i="13"/>
  <c r="G50" i="13"/>
  <c r="H50" i="13"/>
  <c r="I50" i="13"/>
  <c r="J50" i="13"/>
  <c r="M50" i="13"/>
  <c r="N50" i="13"/>
  <c r="O50" i="13"/>
  <c r="P50" i="13"/>
  <c r="Q50" i="13"/>
  <c r="R50" i="13"/>
  <c r="U50" i="13"/>
  <c r="V50" i="13"/>
  <c r="W50" i="13"/>
  <c r="X50" i="13"/>
  <c r="Y50" i="13"/>
  <c r="Z50" i="13"/>
  <c r="AC50" i="13"/>
  <c r="AD50" i="13"/>
  <c r="AE50" i="13"/>
  <c r="AF50" i="13"/>
  <c r="AG50" i="13"/>
  <c r="AH50" i="13"/>
  <c r="AJ154" i="23"/>
  <c r="E51" i="13"/>
  <c r="F51" i="13"/>
  <c r="G51" i="13"/>
  <c r="H51" i="13"/>
  <c r="I51" i="13"/>
  <c r="J51" i="13"/>
  <c r="M51" i="13"/>
  <c r="N51" i="13"/>
  <c r="O51" i="13"/>
  <c r="P51" i="13"/>
  <c r="Q51" i="13"/>
  <c r="R51" i="13"/>
  <c r="U51" i="13"/>
  <c r="V51" i="13"/>
  <c r="W51" i="13"/>
  <c r="X51" i="13"/>
  <c r="Y51" i="13"/>
  <c r="Z51" i="13"/>
  <c r="AC51" i="13"/>
  <c r="AD51" i="13"/>
  <c r="AE51" i="13"/>
  <c r="AF51" i="13"/>
  <c r="AG51" i="13"/>
  <c r="AH51" i="13"/>
  <c r="AJ155" i="23"/>
  <c r="E52" i="13"/>
  <c r="F52" i="13"/>
  <c r="G52" i="13"/>
  <c r="H52" i="13"/>
  <c r="I52" i="13"/>
  <c r="J52" i="13"/>
  <c r="M52" i="13"/>
  <c r="N52" i="13"/>
  <c r="O52" i="13"/>
  <c r="P52" i="13"/>
  <c r="Q52" i="13"/>
  <c r="R52" i="13"/>
  <c r="U52" i="13"/>
  <c r="V52" i="13"/>
  <c r="W52" i="13"/>
  <c r="X52" i="13"/>
  <c r="Y52" i="13"/>
  <c r="Z52" i="13"/>
  <c r="AC52" i="13"/>
  <c r="AD52" i="13"/>
  <c r="AE52" i="13"/>
  <c r="AF52" i="13"/>
  <c r="AG52" i="13"/>
  <c r="AH52" i="13"/>
  <c r="AJ156" i="23"/>
  <c r="E53" i="13"/>
  <c r="F53" i="13"/>
  <c r="G53" i="13"/>
  <c r="H53" i="13"/>
  <c r="I53" i="13"/>
  <c r="J53" i="13"/>
  <c r="M53" i="13"/>
  <c r="N53" i="13"/>
  <c r="O53" i="13"/>
  <c r="P53" i="13"/>
  <c r="Q53" i="13"/>
  <c r="R53" i="13"/>
  <c r="U53" i="13"/>
  <c r="V53" i="13"/>
  <c r="W53" i="13"/>
  <c r="X53" i="13"/>
  <c r="Y53" i="13"/>
  <c r="Z53" i="13"/>
  <c r="AC53" i="13"/>
  <c r="AD53" i="13"/>
  <c r="AE53" i="13"/>
  <c r="AF53" i="13"/>
  <c r="AG53" i="13"/>
  <c r="AH53" i="13"/>
  <c r="AJ157" i="23"/>
  <c r="E54" i="13"/>
  <c r="F54" i="13"/>
  <c r="G54" i="13"/>
  <c r="H54" i="13"/>
  <c r="I54" i="13"/>
  <c r="J54" i="13"/>
  <c r="M54" i="13"/>
  <c r="N54" i="13"/>
  <c r="O54" i="13"/>
  <c r="P54" i="13"/>
  <c r="Q54" i="13"/>
  <c r="R54" i="13"/>
  <c r="U54" i="13"/>
  <c r="V54" i="13"/>
  <c r="W54" i="13"/>
  <c r="X54" i="13"/>
  <c r="Y54" i="13"/>
  <c r="Z54" i="13"/>
  <c r="AC54" i="13"/>
  <c r="AD54" i="13"/>
  <c r="AE54" i="13"/>
  <c r="AF54" i="13"/>
  <c r="AG54" i="13"/>
  <c r="AH54" i="13"/>
  <c r="AJ158" i="23"/>
  <c r="E55" i="13"/>
  <c r="F55" i="13"/>
  <c r="G55" i="13"/>
  <c r="H55" i="13"/>
  <c r="I55" i="13"/>
  <c r="J55" i="13"/>
  <c r="M55" i="13"/>
  <c r="N55" i="13"/>
  <c r="O55" i="13"/>
  <c r="P55" i="13"/>
  <c r="Q55" i="13"/>
  <c r="R55" i="13"/>
  <c r="U55" i="13"/>
  <c r="V55" i="13"/>
  <c r="W55" i="13"/>
  <c r="X55" i="13"/>
  <c r="Y55" i="13"/>
  <c r="Z55" i="13"/>
  <c r="AC55" i="13"/>
  <c r="AD55" i="13"/>
  <c r="AE55" i="13"/>
  <c r="AF55" i="13"/>
  <c r="AG55" i="13"/>
  <c r="AH55" i="13"/>
  <c r="AJ159" i="23"/>
  <c r="E56" i="13"/>
  <c r="F56" i="13"/>
  <c r="G56" i="13"/>
  <c r="H56" i="13"/>
  <c r="I56" i="13"/>
  <c r="J56" i="13"/>
  <c r="M56" i="13"/>
  <c r="N56" i="13"/>
  <c r="O56" i="13"/>
  <c r="P56" i="13"/>
  <c r="Q56" i="13"/>
  <c r="R56" i="13"/>
  <c r="U56" i="13"/>
  <c r="V56" i="13"/>
  <c r="W56" i="13"/>
  <c r="X56" i="13"/>
  <c r="Y56" i="13"/>
  <c r="Z56" i="13"/>
  <c r="AC56" i="13"/>
  <c r="AD56" i="13"/>
  <c r="AE56" i="13"/>
  <c r="AF56" i="13"/>
  <c r="AG56" i="13"/>
  <c r="AH56" i="13"/>
  <c r="AJ160" i="23"/>
  <c r="E57" i="13"/>
  <c r="F57" i="13"/>
  <c r="G57" i="13"/>
  <c r="H57" i="13"/>
  <c r="I57" i="13"/>
  <c r="J57" i="13"/>
  <c r="M57" i="13"/>
  <c r="N57" i="13"/>
  <c r="O57" i="13"/>
  <c r="P57" i="13"/>
  <c r="Q57" i="13"/>
  <c r="R57" i="13"/>
  <c r="U57" i="13"/>
  <c r="V57" i="13"/>
  <c r="W57" i="13"/>
  <c r="X57" i="13"/>
  <c r="Y57" i="13"/>
  <c r="Z57" i="13"/>
  <c r="AC57" i="13"/>
  <c r="AD57" i="13"/>
  <c r="AE57" i="13"/>
  <c r="AF57" i="13"/>
  <c r="AG57" i="13"/>
  <c r="AH57" i="13"/>
  <c r="AJ161" i="23"/>
  <c r="E58" i="13"/>
  <c r="F58" i="13"/>
  <c r="G58" i="13"/>
  <c r="H58" i="13"/>
  <c r="I58" i="13"/>
  <c r="J58" i="13"/>
  <c r="M58" i="13"/>
  <c r="N58" i="13"/>
  <c r="O58" i="13"/>
  <c r="P58" i="13"/>
  <c r="Q58" i="13"/>
  <c r="R58" i="13"/>
  <c r="U58" i="13"/>
  <c r="V58" i="13"/>
  <c r="W58" i="13"/>
  <c r="X58" i="13"/>
  <c r="Y58" i="13"/>
  <c r="Z58" i="13"/>
  <c r="AC58" i="13"/>
  <c r="AD58" i="13"/>
  <c r="AE58" i="13"/>
  <c r="AF58" i="13"/>
  <c r="AG58" i="13"/>
  <c r="AH58" i="13"/>
  <c r="AJ162" i="23"/>
  <c r="E59" i="13"/>
  <c r="F59" i="13"/>
  <c r="G59" i="13"/>
  <c r="H59" i="13"/>
  <c r="I59" i="13"/>
  <c r="J59" i="13"/>
  <c r="M59" i="13"/>
  <c r="N59" i="13"/>
  <c r="O59" i="13"/>
  <c r="P59" i="13"/>
  <c r="Q59" i="13"/>
  <c r="R59" i="13"/>
  <c r="U59" i="13"/>
  <c r="V59" i="13"/>
  <c r="W59" i="13"/>
  <c r="X59" i="13"/>
  <c r="Y59" i="13"/>
  <c r="Z59" i="13"/>
  <c r="AC59" i="13"/>
  <c r="AD59" i="13"/>
  <c r="AE59" i="13"/>
  <c r="AF59" i="13"/>
  <c r="AG59" i="13"/>
  <c r="AH59" i="13"/>
  <c r="AJ163" i="23"/>
  <c r="E60" i="13"/>
  <c r="F60" i="13"/>
  <c r="G60" i="13"/>
  <c r="H60" i="13"/>
  <c r="I60" i="13"/>
  <c r="J60" i="13"/>
  <c r="M60" i="13"/>
  <c r="N60" i="13"/>
  <c r="O60" i="13"/>
  <c r="P60" i="13"/>
  <c r="Q60" i="13"/>
  <c r="R60" i="13"/>
  <c r="U60" i="13"/>
  <c r="V60" i="13"/>
  <c r="W60" i="13"/>
  <c r="X60" i="13"/>
  <c r="Y60" i="13"/>
  <c r="Z60" i="13"/>
  <c r="AC60" i="13"/>
  <c r="AD60" i="13"/>
  <c r="AE60" i="13"/>
  <c r="AF60" i="13"/>
  <c r="AG60" i="13"/>
  <c r="AH60" i="13"/>
  <c r="AJ164" i="23"/>
  <c r="E61" i="13"/>
  <c r="F61" i="13"/>
  <c r="G61" i="13"/>
  <c r="H61" i="13"/>
  <c r="I61" i="13"/>
  <c r="J61" i="13"/>
  <c r="M61" i="13"/>
  <c r="N61" i="13"/>
  <c r="O61" i="13"/>
  <c r="P61" i="13"/>
  <c r="Q61" i="13"/>
  <c r="R61" i="13"/>
  <c r="U61" i="13"/>
  <c r="V61" i="13"/>
  <c r="W61" i="13"/>
  <c r="X61" i="13"/>
  <c r="Y61" i="13"/>
  <c r="Z61" i="13"/>
  <c r="AC61" i="13"/>
  <c r="AD61" i="13"/>
  <c r="AE61" i="13"/>
  <c r="AF61" i="13"/>
  <c r="AG61" i="13"/>
  <c r="AH61" i="13"/>
  <c r="AJ165" i="23"/>
  <c r="E62" i="13"/>
  <c r="F62" i="13"/>
  <c r="G62" i="13"/>
  <c r="H62" i="13"/>
  <c r="I62" i="13"/>
  <c r="J62" i="13"/>
  <c r="M62" i="13"/>
  <c r="N62" i="13"/>
  <c r="O62" i="13"/>
  <c r="P62" i="13"/>
  <c r="Q62" i="13"/>
  <c r="R62" i="13"/>
  <c r="U62" i="13"/>
  <c r="V62" i="13"/>
  <c r="W62" i="13"/>
  <c r="X62" i="13"/>
  <c r="Y62" i="13"/>
  <c r="Z62" i="13"/>
  <c r="AC62" i="13"/>
  <c r="AD62" i="13"/>
  <c r="AE62" i="13"/>
  <c r="AF62" i="13"/>
  <c r="AG62" i="13"/>
  <c r="AH62" i="13"/>
  <c r="AJ166" i="23"/>
  <c r="E63" i="13"/>
  <c r="F63" i="13"/>
  <c r="G63" i="13"/>
  <c r="H63" i="13"/>
  <c r="I63" i="13"/>
  <c r="J63" i="13"/>
  <c r="M63" i="13"/>
  <c r="N63" i="13"/>
  <c r="O63" i="13"/>
  <c r="P63" i="13"/>
  <c r="Q63" i="13"/>
  <c r="R63" i="13"/>
  <c r="U63" i="13"/>
  <c r="V63" i="13"/>
  <c r="W63" i="13"/>
  <c r="X63" i="13"/>
  <c r="Y63" i="13"/>
  <c r="Z63" i="13"/>
  <c r="AC63" i="13"/>
  <c r="AD63" i="13"/>
  <c r="AE63" i="13"/>
  <c r="AF63" i="13"/>
  <c r="AG63" i="13"/>
  <c r="AH63" i="13"/>
  <c r="AJ167" i="23"/>
  <c r="E64" i="13"/>
  <c r="F64" i="13"/>
  <c r="G64" i="13"/>
  <c r="H64" i="13"/>
  <c r="I64" i="13"/>
  <c r="J64" i="13"/>
  <c r="M64" i="13"/>
  <c r="N64" i="13"/>
  <c r="O64" i="13"/>
  <c r="P64" i="13"/>
  <c r="Q64" i="13"/>
  <c r="R64" i="13"/>
  <c r="U64" i="13"/>
  <c r="V64" i="13"/>
  <c r="W64" i="13"/>
  <c r="X64" i="13"/>
  <c r="Y64" i="13"/>
  <c r="Z64" i="13"/>
  <c r="AC64" i="13"/>
  <c r="AD64" i="13"/>
  <c r="AE64" i="13"/>
  <c r="AF64" i="13"/>
  <c r="AG64" i="13"/>
  <c r="AH64" i="13"/>
  <c r="AJ168" i="23"/>
  <c r="E65" i="13"/>
  <c r="F65" i="13"/>
  <c r="G65" i="13"/>
  <c r="H65" i="13"/>
  <c r="I65" i="13"/>
  <c r="J65" i="13"/>
  <c r="M65" i="13"/>
  <c r="N65" i="13"/>
  <c r="O65" i="13"/>
  <c r="P65" i="13"/>
  <c r="Q65" i="13"/>
  <c r="R65" i="13"/>
  <c r="U65" i="13"/>
  <c r="V65" i="13"/>
  <c r="W65" i="13"/>
  <c r="X65" i="13"/>
  <c r="Y65" i="13"/>
  <c r="Z65" i="13"/>
  <c r="AC65" i="13"/>
  <c r="AD65" i="13"/>
  <c r="AE65" i="13"/>
  <c r="AF65" i="13"/>
  <c r="AG65" i="13"/>
  <c r="AH65" i="13"/>
  <c r="AJ169" i="23"/>
  <c r="E66" i="13"/>
  <c r="F66" i="13"/>
  <c r="G66" i="13"/>
  <c r="H66" i="13"/>
  <c r="I66" i="13"/>
  <c r="J66" i="13"/>
  <c r="M66" i="13"/>
  <c r="N66" i="13"/>
  <c r="O66" i="13"/>
  <c r="P66" i="13"/>
  <c r="Q66" i="13"/>
  <c r="R66" i="13"/>
  <c r="U66" i="13"/>
  <c r="V66" i="13"/>
  <c r="W66" i="13"/>
  <c r="X66" i="13"/>
  <c r="Y66" i="13"/>
  <c r="Z66" i="13"/>
  <c r="AC66" i="13"/>
  <c r="AD66" i="13"/>
  <c r="AE66" i="13"/>
  <c r="AF66" i="13"/>
  <c r="AG66" i="13"/>
  <c r="AH66" i="13"/>
  <c r="AJ170" i="23"/>
  <c r="E67" i="13"/>
  <c r="F67" i="13"/>
  <c r="G67" i="13"/>
  <c r="H67" i="13"/>
  <c r="I67" i="13"/>
  <c r="J67" i="13"/>
  <c r="M67" i="13"/>
  <c r="N67" i="13"/>
  <c r="O67" i="13"/>
  <c r="P67" i="13"/>
  <c r="Q67" i="13"/>
  <c r="R67" i="13"/>
  <c r="U67" i="13"/>
  <c r="V67" i="13"/>
  <c r="W67" i="13"/>
  <c r="X67" i="13"/>
  <c r="Y67" i="13"/>
  <c r="Z67" i="13"/>
  <c r="AC67" i="13"/>
  <c r="AD67" i="13"/>
  <c r="AE67" i="13"/>
  <c r="AF67" i="13"/>
  <c r="AG67" i="13"/>
  <c r="AH67" i="13"/>
  <c r="AJ171" i="23"/>
  <c r="AG8" i="13"/>
  <c r="AH8" i="13"/>
  <c r="AF8" i="13"/>
  <c r="AD8" i="13"/>
  <c r="AE8" i="13"/>
  <c r="AC8" i="13"/>
  <c r="Y8" i="13"/>
  <c r="Z8" i="13"/>
  <c r="X8" i="13"/>
  <c r="V8" i="13"/>
  <c r="W8" i="13"/>
  <c r="U8" i="13"/>
  <c r="Q8" i="13"/>
  <c r="R8" i="13"/>
  <c r="P8" i="13"/>
  <c r="N8" i="13"/>
  <c r="O8" i="13"/>
  <c r="M8" i="13"/>
  <c r="I8" i="13"/>
  <c r="J8" i="13"/>
  <c r="H8" i="13"/>
  <c r="F8" i="13"/>
  <c r="G8" i="13"/>
  <c r="E8" i="13"/>
  <c r="B9" i="13"/>
  <c r="T54" i="21" s="1"/>
  <c r="C9" i="13"/>
  <c r="D9" i="13"/>
  <c r="B10" i="13"/>
  <c r="T55" i="21" s="1"/>
  <c r="C10" i="13"/>
  <c r="D10" i="13"/>
  <c r="B11" i="13"/>
  <c r="T56" i="21" s="1"/>
  <c r="C11" i="13"/>
  <c r="D11" i="13"/>
  <c r="B12" i="13"/>
  <c r="T57" i="21" s="1"/>
  <c r="C12" i="13"/>
  <c r="D12" i="13"/>
  <c r="B13" i="13"/>
  <c r="T58" i="21" s="1"/>
  <c r="C13" i="13"/>
  <c r="D13" i="13"/>
  <c r="B14" i="13"/>
  <c r="T59" i="21" s="1"/>
  <c r="C14" i="13"/>
  <c r="D14" i="13"/>
  <c r="B15" i="13"/>
  <c r="T60" i="21" s="1"/>
  <c r="C15" i="13"/>
  <c r="D15" i="13"/>
  <c r="B16" i="13"/>
  <c r="T61" i="21" s="1"/>
  <c r="C16" i="13"/>
  <c r="D16" i="13"/>
  <c r="B17" i="13"/>
  <c r="T62" i="21" s="1"/>
  <c r="C17" i="13"/>
  <c r="D17" i="13"/>
  <c r="B18" i="13"/>
  <c r="T63" i="21" s="1"/>
  <c r="C18" i="13"/>
  <c r="D18" i="13"/>
  <c r="B19" i="13"/>
  <c r="T64" i="21" s="1"/>
  <c r="C19" i="13"/>
  <c r="D19" i="13"/>
  <c r="B20" i="13"/>
  <c r="T65" i="21" s="1"/>
  <c r="C20" i="13"/>
  <c r="D20" i="13"/>
  <c r="B21" i="13"/>
  <c r="T66" i="21" s="1"/>
  <c r="C21" i="13"/>
  <c r="D21" i="13"/>
  <c r="B22" i="13"/>
  <c r="T67" i="21" s="1"/>
  <c r="C22" i="13"/>
  <c r="D22" i="13"/>
  <c r="B23" i="13"/>
  <c r="T68" i="21" s="1"/>
  <c r="C23" i="13"/>
  <c r="D23" i="13"/>
  <c r="B24" i="13"/>
  <c r="T69" i="21" s="1"/>
  <c r="C24" i="13"/>
  <c r="D24" i="13"/>
  <c r="B25" i="13"/>
  <c r="T70" i="21" s="1"/>
  <c r="C25" i="13"/>
  <c r="D25" i="13"/>
  <c r="B26" i="13"/>
  <c r="T71" i="21" s="1"/>
  <c r="C26" i="13"/>
  <c r="D26" i="13"/>
  <c r="B27" i="13"/>
  <c r="T72" i="21" s="1"/>
  <c r="C27" i="13"/>
  <c r="D27" i="13"/>
  <c r="B28" i="13"/>
  <c r="T73" i="21" s="1"/>
  <c r="C28" i="13"/>
  <c r="D28" i="13"/>
  <c r="B29" i="13"/>
  <c r="T74" i="21" s="1"/>
  <c r="C29" i="13"/>
  <c r="D29" i="13"/>
  <c r="B30" i="13"/>
  <c r="T75" i="21" s="1"/>
  <c r="C30" i="13"/>
  <c r="D30" i="13"/>
  <c r="B31" i="13"/>
  <c r="T76" i="21" s="1"/>
  <c r="C31" i="13"/>
  <c r="D31" i="13"/>
  <c r="B32" i="13"/>
  <c r="T77" i="21" s="1"/>
  <c r="C32" i="13"/>
  <c r="D32" i="13"/>
  <c r="B33" i="13"/>
  <c r="T78" i="21" s="1"/>
  <c r="C33" i="13"/>
  <c r="D33" i="13"/>
  <c r="B34" i="13"/>
  <c r="T79" i="21" s="1"/>
  <c r="C34" i="13"/>
  <c r="D34" i="13"/>
  <c r="B35" i="13"/>
  <c r="T80" i="21" s="1"/>
  <c r="C35" i="13"/>
  <c r="D35" i="13"/>
  <c r="B36" i="13"/>
  <c r="T81" i="21" s="1"/>
  <c r="C36" i="13"/>
  <c r="D36" i="13"/>
  <c r="B37" i="13"/>
  <c r="T82" i="21" s="1"/>
  <c r="C37" i="13"/>
  <c r="D37" i="13"/>
  <c r="B38" i="13"/>
  <c r="T83" i="21" s="1"/>
  <c r="C38" i="13"/>
  <c r="D38" i="13"/>
  <c r="B39" i="13"/>
  <c r="T84" i="21" s="1"/>
  <c r="C39" i="13"/>
  <c r="D39" i="13"/>
  <c r="B40" i="13"/>
  <c r="T85" i="21" s="1"/>
  <c r="C40" i="13"/>
  <c r="D40" i="13"/>
  <c r="B41" i="13"/>
  <c r="T86" i="21" s="1"/>
  <c r="C41" i="13"/>
  <c r="D41" i="13"/>
  <c r="B42" i="13"/>
  <c r="T87" i="21" s="1"/>
  <c r="C42" i="13"/>
  <c r="D42" i="13"/>
  <c r="B43" i="13"/>
  <c r="T88" i="21" s="1"/>
  <c r="C43" i="13"/>
  <c r="D43" i="13"/>
  <c r="B44" i="13"/>
  <c r="T89" i="21" s="1"/>
  <c r="C44" i="13"/>
  <c r="D44" i="13"/>
  <c r="B45" i="13"/>
  <c r="T90" i="21" s="1"/>
  <c r="C45" i="13"/>
  <c r="D45" i="13"/>
  <c r="B46" i="13"/>
  <c r="T91" i="21" s="1"/>
  <c r="C46" i="13"/>
  <c r="D46" i="13"/>
  <c r="B47" i="13"/>
  <c r="T92" i="21" s="1"/>
  <c r="C47" i="13"/>
  <c r="D47" i="13"/>
  <c r="B48" i="13"/>
  <c r="T93" i="21" s="1"/>
  <c r="C48" i="13"/>
  <c r="D48" i="13"/>
  <c r="B49" i="13"/>
  <c r="T94" i="21" s="1"/>
  <c r="C49" i="13"/>
  <c r="D49" i="13"/>
  <c r="B50" i="13"/>
  <c r="T95" i="21" s="1"/>
  <c r="C50" i="13"/>
  <c r="D50" i="13"/>
  <c r="B51" i="13"/>
  <c r="T96" i="21" s="1"/>
  <c r="C51" i="13"/>
  <c r="D51" i="13"/>
  <c r="B52" i="13"/>
  <c r="T97" i="21" s="1"/>
  <c r="C52" i="13"/>
  <c r="D52" i="13"/>
  <c r="B53" i="13"/>
  <c r="T98" i="21" s="1"/>
  <c r="C53" i="13"/>
  <c r="D53" i="13"/>
  <c r="B54" i="13"/>
  <c r="T99" i="21" s="1"/>
  <c r="C54" i="13"/>
  <c r="D54" i="13"/>
  <c r="B55" i="13"/>
  <c r="T100" i="21" s="1"/>
  <c r="C55" i="13"/>
  <c r="D55" i="13"/>
  <c r="B56" i="13"/>
  <c r="T101" i="21" s="1"/>
  <c r="C56" i="13"/>
  <c r="D56" i="13"/>
  <c r="B57" i="13"/>
  <c r="T102" i="21" s="1"/>
  <c r="C57" i="13"/>
  <c r="D57" i="13"/>
  <c r="B58" i="13"/>
  <c r="T103" i="21" s="1"/>
  <c r="C58" i="13"/>
  <c r="D58" i="13"/>
  <c r="B59" i="13"/>
  <c r="T104" i="21" s="1"/>
  <c r="C59" i="13"/>
  <c r="D59" i="13"/>
  <c r="B60" i="13"/>
  <c r="T105" i="21" s="1"/>
  <c r="C60" i="13"/>
  <c r="D60" i="13"/>
  <c r="B61" i="13"/>
  <c r="T106" i="21" s="1"/>
  <c r="C61" i="13"/>
  <c r="D61" i="13"/>
  <c r="B62" i="13"/>
  <c r="T107" i="21" s="1"/>
  <c r="C62" i="13"/>
  <c r="D62" i="13"/>
  <c r="B63" i="13"/>
  <c r="T108" i="21" s="1"/>
  <c r="C63" i="13"/>
  <c r="D63" i="13"/>
  <c r="B64" i="13"/>
  <c r="T109" i="21" s="1"/>
  <c r="C64" i="13"/>
  <c r="D64" i="13"/>
  <c r="B65" i="13"/>
  <c r="T110" i="21" s="1"/>
  <c r="C65" i="13"/>
  <c r="D65" i="13"/>
  <c r="B66" i="13"/>
  <c r="T111" i="21" s="1"/>
  <c r="C66" i="13"/>
  <c r="D66" i="13"/>
  <c r="B67" i="13"/>
  <c r="T112" i="21" s="1"/>
  <c r="C67" i="13"/>
  <c r="D67" i="13"/>
  <c r="B8" i="13"/>
  <c r="T53" i="21" s="1"/>
  <c r="C8" i="13"/>
  <c r="D8" i="13"/>
  <c r="B1" i="13"/>
  <c r="AI6" i="13"/>
  <c r="AA6" i="13"/>
  <c r="S6" i="13"/>
  <c r="K6" i="13"/>
  <c r="AJ112" i="23" l="1"/>
  <c r="F13" i="23" s="1"/>
  <c r="G19" i="20"/>
  <c r="G20" i="20"/>
  <c r="G18" i="20"/>
  <c r="G21" i="20"/>
  <c r="G22" i="20"/>
  <c r="B63" i="12"/>
  <c r="B62" i="12"/>
  <c r="B61" i="12"/>
  <c r="B60" i="12"/>
  <c r="B59" i="12"/>
  <c r="B58" i="12"/>
  <c r="B57" i="12"/>
  <c r="B56" i="12"/>
  <c r="B55" i="12"/>
  <c r="B54" i="12"/>
  <c r="B53" i="12"/>
  <c r="B52" i="12"/>
  <c r="B51" i="12"/>
  <c r="B50" i="12"/>
  <c r="B49" i="12"/>
  <c r="B48" i="12"/>
  <c r="B47" i="12"/>
  <c r="B46" i="12"/>
  <c r="B45" i="12"/>
  <c r="B44" i="12"/>
  <c r="B43" i="12"/>
  <c r="B42" i="12"/>
  <c r="B41" i="12"/>
  <c r="B40" i="12"/>
  <c r="B39" i="12"/>
  <c r="B38" i="12"/>
  <c r="B37" i="12"/>
  <c r="B36" i="12"/>
  <c r="B35" i="12"/>
  <c r="B34" i="12"/>
  <c r="B33" i="12"/>
  <c r="B32" i="12"/>
  <c r="B31" i="12"/>
  <c r="B30" i="12"/>
  <c r="B29" i="12"/>
  <c r="B28" i="12"/>
  <c r="B27" i="12"/>
  <c r="B26" i="12"/>
  <c r="B25" i="12"/>
  <c r="B24" i="12"/>
  <c r="B23" i="12"/>
  <c r="B22" i="12"/>
  <c r="B21" i="12"/>
  <c r="B20" i="12"/>
  <c r="B19" i="12"/>
  <c r="B18" i="12"/>
  <c r="B17" i="12"/>
  <c r="B16" i="12"/>
  <c r="B15" i="12"/>
  <c r="B14" i="12"/>
  <c r="B13" i="12"/>
  <c r="B12" i="12"/>
  <c r="B11" i="12"/>
  <c r="B10" i="12"/>
  <c r="B9" i="12"/>
  <c r="B8" i="12"/>
  <c r="B7" i="12"/>
  <c r="B6" i="12"/>
  <c r="B5" i="12"/>
  <c r="B4" i="12"/>
  <c r="B63" i="11"/>
  <c r="B62" i="11"/>
  <c r="B61" i="11"/>
  <c r="B60" i="11"/>
  <c r="B59" i="11"/>
  <c r="B58" i="11"/>
  <c r="B57" i="11"/>
  <c r="B56" i="11"/>
  <c r="B55" i="11"/>
  <c r="B54" i="11"/>
  <c r="B53" i="11"/>
  <c r="B52" i="11"/>
  <c r="B51" i="11"/>
  <c r="B50" i="11"/>
  <c r="B49" i="11"/>
  <c r="B48" i="11"/>
  <c r="B47" i="11"/>
  <c r="B46" i="11"/>
  <c r="B45" i="11"/>
  <c r="B44" i="11"/>
  <c r="B43" i="11"/>
  <c r="B42" i="11"/>
  <c r="B41" i="11"/>
  <c r="B40" i="11"/>
  <c r="B39" i="11"/>
  <c r="B38" i="11"/>
  <c r="B37" i="11"/>
  <c r="B36" i="11"/>
  <c r="B35" i="11"/>
  <c r="B34" i="11"/>
  <c r="B33" i="11"/>
  <c r="B32" i="11"/>
  <c r="B31" i="11"/>
  <c r="B30" i="11"/>
  <c r="B29" i="11"/>
  <c r="B28" i="11"/>
  <c r="B27" i="11"/>
  <c r="B26" i="11"/>
  <c r="B25" i="11"/>
  <c r="B24" i="11"/>
  <c r="B23" i="11"/>
  <c r="B22" i="11"/>
  <c r="B21" i="11"/>
  <c r="B20" i="11"/>
  <c r="B19" i="11"/>
  <c r="B18" i="11"/>
  <c r="B17" i="11"/>
  <c r="B16" i="11"/>
  <c r="B15" i="11"/>
  <c r="B14" i="11"/>
  <c r="B13" i="11"/>
  <c r="B12" i="11"/>
  <c r="B11" i="11"/>
  <c r="B10" i="11"/>
  <c r="B9" i="11"/>
  <c r="B8" i="11"/>
  <c r="B7" i="11"/>
  <c r="B6" i="11"/>
  <c r="B5" i="11"/>
  <c r="B4" i="11"/>
  <c r="B63" i="8"/>
  <c r="B62" i="8"/>
  <c r="B61" i="8"/>
  <c r="B60" i="8"/>
  <c r="B59" i="8"/>
  <c r="B58" i="8"/>
  <c r="B57" i="8"/>
  <c r="B56" i="8"/>
  <c r="B55" i="8"/>
  <c r="B54" i="8"/>
  <c r="B53" i="8"/>
  <c r="B52" i="8"/>
  <c r="B51" i="8"/>
  <c r="B50" i="8"/>
  <c r="B49" i="8"/>
  <c r="B48" i="8"/>
  <c r="B47" i="8"/>
  <c r="B46" i="8"/>
  <c r="B45" i="8"/>
  <c r="B44" i="8"/>
  <c r="B43" i="8"/>
  <c r="B42" i="8"/>
  <c r="B41" i="8"/>
  <c r="B40" i="8"/>
  <c r="B39" i="8"/>
  <c r="B38" i="8"/>
  <c r="B37" i="8"/>
  <c r="B36" i="8"/>
  <c r="B35" i="8"/>
  <c r="B34" i="8"/>
  <c r="B33" i="8"/>
  <c r="B32" i="8"/>
  <c r="B31" i="8"/>
  <c r="B30" i="8"/>
  <c r="B29" i="8"/>
  <c r="B28" i="8"/>
  <c r="B27" i="8"/>
  <c r="B26" i="8"/>
  <c r="B25" i="8"/>
  <c r="B24" i="8"/>
  <c r="B23" i="8"/>
  <c r="B22" i="8"/>
  <c r="B21" i="8"/>
  <c r="B20" i="8"/>
  <c r="B19" i="8"/>
  <c r="B18" i="8"/>
  <c r="B17" i="8"/>
  <c r="B16" i="8"/>
  <c r="B15" i="8"/>
  <c r="B14" i="8"/>
  <c r="B13" i="8"/>
  <c r="B12" i="8"/>
  <c r="B11" i="8"/>
  <c r="B10" i="8"/>
  <c r="B9" i="8"/>
  <c r="B8" i="8"/>
  <c r="B7" i="8"/>
  <c r="B6" i="8"/>
  <c r="B5" i="8"/>
  <c r="B4" i="8"/>
  <c r="B5" i="2" l="1"/>
  <c r="B6" i="2"/>
  <c r="B7" i="2"/>
  <c r="B8" i="2"/>
  <c r="B9" i="2"/>
  <c r="B10" i="2"/>
  <c r="B11" i="2"/>
  <c r="B12" i="2"/>
  <c r="B13" i="2"/>
  <c r="B14" i="2"/>
  <c r="B15" i="2"/>
  <c r="B16" i="2"/>
  <c r="B17" i="2"/>
  <c r="B18" i="2"/>
  <c r="B19" i="2"/>
  <c r="B20" i="2"/>
  <c r="B21" i="2"/>
  <c r="B22" i="2"/>
  <c r="B23" i="2"/>
  <c r="B24" i="2"/>
  <c r="B25" i="2"/>
  <c r="B26" i="2"/>
  <c r="B27" i="2"/>
  <c r="B28" i="2"/>
  <c r="B29" i="2"/>
  <c r="B30" i="2"/>
  <c r="B31" i="2"/>
  <c r="B32" i="2"/>
  <c r="B33" i="2"/>
  <c r="B34" i="2"/>
  <c r="B35" i="2"/>
  <c r="B36" i="2"/>
  <c r="B37" i="2"/>
  <c r="B38" i="2"/>
  <c r="B39" i="2"/>
  <c r="B40" i="2"/>
  <c r="B41" i="2"/>
  <c r="B42" i="2"/>
  <c r="B43" i="2"/>
  <c r="B44" i="2"/>
  <c r="B45" i="2"/>
  <c r="B46" i="2"/>
  <c r="B47" i="2"/>
  <c r="B48" i="2"/>
  <c r="B49" i="2"/>
  <c r="B50" i="2"/>
  <c r="B51" i="2"/>
  <c r="B52" i="2"/>
  <c r="B53" i="2"/>
  <c r="B54" i="2"/>
  <c r="B55" i="2"/>
  <c r="B56" i="2"/>
  <c r="B57" i="2"/>
  <c r="B58" i="2"/>
  <c r="B59" i="2"/>
  <c r="B60" i="2"/>
  <c r="B61" i="2"/>
  <c r="B62" i="2"/>
  <c r="B63" i="2"/>
  <c r="B4" i="2"/>
  <c r="A8" i="1"/>
  <c r="A6" i="16" l="1"/>
  <c r="W112" i="23"/>
  <c r="W52" i="23"/>
  <c r="N43" i="22"/>
  <c r="A8" i="14"/>
  <c r="W8" i="14" s="1"/>
  <c r="A6" i="15"/>
  <c r="A8" i="13"/>
  <c r="A4" i="12"/>
  <c r="A4" i="11"/>
  <c r="A4" i="8"/>
  <c r="A9" i="1"/>
  <c r="A4" i="2"/>
  <c r="W113" i="23" l="1"/>
  <c r="W53" i="23"/>
  <c r="N44" i="22"/>
  <c r="H8" i="14"/>
  <c r="M8" i="14"/>
  <c r="R8" i="14"/>
  <c r="X8" i="14"/>
  <c r="AH52" i="23" s="1"/>
  <c r="AG52" i="23"/>
  <c r="R43" i="22"/>
  <c r="A5" i="2"/>
  <c r="A7" i="16"/>
  <c r="A9" i="14"/>
  <c r="M9" i="14" s="1"/>
  <c r="A7" i="15"/>
  <c r="A9" i="13"/>
  <c r="A5" i="11"/>
  <c r="A5" i="8"/>
  <c r="A5" i="12"/>
  <c r="AA8" i="13"/>
  <c r="AI8" i="13"/>
  <c r="S8" i="13"/>
  <c r="K8" i="13"/>
  <c r="AM8" i="13" s="1"/>
  <c r="A10" i="1"/>
  <c r="AN8" i="13" l="1"/>
  <c r="AP8" i="13"/>
  <c r="AA8" i="14"/>
  <c r="A8" i="16"/>
  <c r="W54" i="23"/>
  <c r="W114" i="23"/>
  <c r="N45" i="22"/>
  <c r="W9" i="14"/>
  <c r="AG53" i="23" s="1"/>
  <c r="I8" i="14"/>
  <c r="Z52" i="23" s="1"/>
  <c r="AJ8" i="13"/>
  <c r="AG112" i="23"/>
  <c r="V43" i="22"/>
  <c r="N9" i="14"/>
  <c r="AB53" i="23" s="1"/>
  <c r="AA53" i="23"/>
  <c r="P44" i="22"/>
  <c r="Y112" i="23"/>
  <c r="S43" i="22"/>
  <c r="T8" i="13"/>
  <c r="AA112" i="23"/>
  <c r="T43" i="22"/>
  <c r="S8" i="14"/>
  <c r="AF52" i="23" s="1"/>
  <c r="AE52" i="23"/>
  <c r="Q43" i="22"/>
  <c r="N8" i="14"/>
  <c r="AB52" i="23" s="1"/>
  <c r="AA52" i="23"/>
  <c r="P43" i="22"/>
  <c r="AB8" i="13"/>
  <c r="AE112" i="23"/>
  <c r="U43" i="22"/>
  <c r="AC112" i="23"/>
  <c r="Y52" i="23"/>
  <c r="O43" i="22"/>
  <c r="Z43" i="22"/>
  <c r="AH43" i="22"/>
  <c r="R9" i="14"/>
  <c r="H9" i="14"/>
  <c r="A10" i="14"/>
  <c r="H10" i="14" s="1"/>
  <c r="A8" i="15"/>
  <c r="A10" i="13"/>
  <c r="A6" i="11"/>
  <c r="A6" i="12"/>
  <c r="A6" i="8"/>
  <c r="L8" i="13"/>
  <c r="S9" i="13"/>
  <c r="AA9" i="13"/>
  <c r="K9" i="13"/>
  <c r="AM9" i="13" s="1"/>
  <c r="AI9" i="13"/>
  <c r="A11" i="1"/>
  <c r="A6" i="2"/>
  <c r="AN9" i="13" l="1"/>
  <c r="AP9" i="13"/>
  <c r="AA9" i="14"/>
  <c r="AB9" i="14" s="1"/>
  <c r="AB8" i="14"/>
  <c r="AL52" i="23" s="1"/>
  <c r="AD8" i="14"/>
  <c r="AK52" i="23"/>
  <c r="Q53" i="21"/>
  <c r="M10" i="14"/>
  <c r="R44" i="22"/>
  <c r="Z44" i="22" s="1"/>
  <c r="X9" i="14"/>
  <c r="AH53" i="23" s="1"/>
  <c r="A9" i="16"/>
  <c r="W115" i="23"/>
  <c r="W55" i="23"/>
  <c r="N46" i="22"/>
  <c r="O53" i="21"/>
  <c r="Y54" i="23"/>
  <c r="O45" i="22"/>
  <c r="AK112" i="23"/>
  <c r="U53" i="21"/>
  <c r="I9" i="14"/>
  <c r="Z53" i="23" s="1"/>
  <c r="Y53" i="23"/>
  <c r="O44" i="22"/>
  <c r="AF112" i="23"/>
  <c r="E10" i="23"/>
  <c r="S9" i="14"/>
  <c r="AF53" i="23" s="1"/>
  <c r="AE53" i="23"/>
  <c r="Q44" i="22"/>
  <c r="AD112" i="23"/>
  <c r="AI43" i="22"/>
  <c r="AA43" i="22"/>
  <c r="AF44" i="22"/>
  <c r="X44" i="22"/>
  <c r="AB9" i="13"/>
  <c r="AF113" i="23" s="1"/>
  <c r="AE113" i="23"/>
  <c r="U44" i="22"/>
  <c r="W43" i="22"/>
  <c r="AE43" i="22"/>
  <c r="AK43" i="22"/>
  <c r="AC43" i="22"/>
  <c r="E12" i="23"/>
  <c r="T9" i="13"/>
  <c r="AB113" i="23" s="1"/>
  <c r="AA113" i="23"/>
  <c r="T44" i="22"/>
  <c r="AJ43" i="22"/>
  <c r="AB43" i="22"/>
  <c r="AH112" i="23"/>
  <c r="AJ9" i="13"/>
  <c r="AH113" i="23" s="1"/>
  <c r="AG113" i="23"/>
  <c r="V44" i="22"/>
  <c r="Z112" i="23"/>
  <c r="AF43" i="22"/>
  <c r="X43" i="22"/>
  <c r="AB112" i="23"/>
  <c r="Y113" i="23"/>
  <c r="S44" i="22"/>
  <c r="E9" i="23"/>
  <c r="AD113" i="23"/>
  <c r="AC113" i="23"/>
  <c r="Y43" i="22"/>
  <c r="AG43" i="22"/>
  <c r="AA54" i="23"/>
  <c r="P45" i="22"/>
  <c r="AD43" i="22"/>
  <c r="AL43" i="22"/>
  <c r="R10" i="14"/>
  <c r="AN38" i="17"/>
  <c r="AL38" i="17"/>
  <c r="W10" i="14"/>
  <c r="A11" i="14"/>
  <c r="A9" i="15"/>
  <c r="I10" i="14"/>
  <c r="Z54" i="23" s="1"/>
  <c r="W53" i="21"/>
  <c r="L9" i="13"/>
  <c r="Z113" i="23" s="1"/>
  <c r="A11" i="13"/>
  <c r="A7" i="11"/>
  <c r="A7" i="12"/>
  <c r="A7" i="8"/>
  <c r="AI10" i="13"/>
  <c r="AA10" i="13"/>
  <c r="S10" i="13"/>
  <c r="K10" i="13"/>
  <c r="AM10" i="13" s="1"/>
  <c r="A12" i="1"/>
  <c r="A7" i="2"/>
  <c r="AP38" i="17" l="1"/>
  <c r="AR38" i="17"/>
  <c r="AT38" i="17"/>
  <c r="R24" i="17" s="1"/>
  <c r="AA10" i="14"/>
  <c r="AB10" i="14" s="1"/>
  <c r="AN10" i="13"/>
  <c r="AP10" i="13"/>
  <c r="AD9" i="14"/>
  <c r="P53" i="21"/>
  <c r="N10" i="14"/>
  <c r="AB54" i="23" s="1"/>
  <c r="E11" i="23"/>
  <c r="AH44" i="22"/>
  <c r="A10" i="16"/>
  <c r="W56" i="23"/>
  <c r="W116" i="23"/>
  <c r="N47" i="22"/>
  <c r="Y114" i="23"/>
  <c r="S45" i="22"/>
  <c r="AK53" i="23"/>
  <c r="O54" i="21"/>
  <c r="AL112" i="23"/>
  <c r="V53" i="21"/>
  <c r="S10" i="14"/>
  <c r="AF54" i="23" s="1"/>
  <c r="AE54" i="23"/>
  <c r="Q45" i="22"/>
  <c r="W44" i="22"/>
  <c r="AE44" i="22"/>
  <c r="AE45" i="22"/>
  <c r="W45" i="22"/>
  <c r="AL44" i="22"/>
  <c r="AD44" i="22"/>
  <c r="AA44" i="22"/>
  <c r="AI44" i="22"/>
  <c r="T10" i="13"/>
  <c r="AA114" i="23"/>
  <c r="T45" i="22"/>
  <c r="F12" i="23"/>
  <c r="AB44" i="22"/>
  <c r="AJ44" i="22"/>
  <c r="AB10" i="13"/>
  <c r="AF114" i="23" s="1"/>
  <c r="AE114" i="23"/>
  <c r="U45" i="22"/>
  <c r="Q54" i="21"/>
  <c r="AK113" i="23"/>
  <c r="U54" i="21"/>
  <c r="F10" i="23"/>
  <c r="F11" i="23"/>
  <c r="AC44" i="22"/>
  <c r="AK44" i="22"/>
  <c r="AG44" i="22"/>
  <c r="Y44" i="22"/>
  <c r="X10" i="14"/>
  <c r="AH54" i="23" s="1"/>
  <c r="AG54" i="23"/>
  <c r="R45" i="22"/>
  <c r="AJ10" i="13"/>
  <c r="AG114" i="23"/>
  <c r="V45" i="22"/>
  <c r="AE9" i="14"/>
  <c r="M54" i="21" s="1"/>
  <c r="AF45" i="22"/>
  <c r="X45" i="22"/>
  <c r="AC114" i="23"/>
  <c r="F9" i="23"/>
  <c r="M12" i="19"/>
  <c r="E12" i="19"/>
  <c r="F24" i="17"/>
  <c r="K12" i="19"/>
  <c r="O24" i="17"/>
  <c r="AT42" i="17"/>
  <c r="M21" i="19" s="1"/>
  <c r="AR42" i="17"/>
  <c r="K21" i="19" s="1"/>
  <c r="AP42" i="17"/>
  <c r="I21" i="19" s="1"/>
  <c r="AN42" i="17"/>
  <c r="G21" i="19" s="1"/>
  <c r="AL42" i="17"/>
  <c r="E21" i="19" s="1"/>
  <c r="I24" i="17"/>
  <c r="G12" i="19"/>
  <c r="L24" i="17"/>
  <c r="I12" i="19"/>
  <c r="R11" i="14"/>
  <c r="H11" i="14"/>
  <c r="M11" i="14"/>
  <c r="W11" i="14"/>
  <c r="A12" i="14"/>
  <c r="A10" i="15"/>
  <c r="W54" i="21"/>
  <c r="AQ9" i="13"/>
  <c r="S54" i="21" s="1"/>
  <c r="A12" i="13"/>
  <c r="A8" i="12"/>
  <c r="A8" i="8"/>
  <c r="A8" i="11"/>
  <c r="L10" i="13"/>
  <c r="Z114" i="23" s="1"/>
  <c r="S11" i="13"/>
  <c r="K11" i="13"/>
  <c r="AI11" i="13"/>
  <c r="AA11" i="13"/>
  <c r="A13" i="1"/>
  <c r="A8" i="2"/>
  <c r="AD10" i="14" l="1"/>
  <c r="AM11" i="13"/>
  <c r="AA11" i="14"/>
  <c r="AD11" i="14" s="1"/>
  <c r="AB11" i="14"/>
  <c r="E14" i="23"/>
  <c r="A11" i="16"/>
  <c r="W117" i="23"/>
  <c r="W57" i="23"/>
  <c r="N48" i="22"/>
  <c r="N11" i="14"/>
  <c r="AB55" i="23" s="1"/>
  <c r="AA55" i="23"/>
  <c r="P46" i="22"/>
  <c r="AL113" i="23"/>
  <c r="V54" i="21"/>
  <c r="AC45" i="22"/>
  <c r="AK45" i="22"/>
  <c r="Y115" i="23"/>
  <c r="S46" i="22"/>
  <c r="Z45" i="22"/>
  <c r="AH45" i="22"/>
  <c r="AK114" i="23"/>
  <c r="U55" i="21"/>
  <c r="AB11" i="13"/>
  <c r="AE115" i="23"/>
  <c r="U46" i="22"/>
  <c r="S11" i="14"/>
  <c r="AF55" i="23" s="1"/>
  <c r="AE55" i="23"/>
  <c r="Q46" i="22"/>
  <c r="AA45" i="22"/>
  <c r="AI45" i="22"/>
  <c r="AJ11" i="13"/>
  <c r="AH115" i="23" s="1"/>
  <c r="AG115" i="23"/>
  <c r="V46" i="22"/>
  <c r="Q55" i="21"/>
  <c r="AK54" i="23"/>
  <c r="O55" i="21"/>
  <c r="AB45" i="22"/>
  <c r="AJ45" i="22"/>
  <c r="Y45" i="22"/>
  <c r="AG45" i="22"/>
  <c r="I11" i="14"/>
  <c r="Z55" i="23" s="1"/>
  <c r="Y55" i="23"/>
  <c r="O46" i="22"/>
  <c r="AD114" i="23"/>
  <c r="T11" i="13"/>
  <c r="AB115" i="23" s="1"/>
  <c r="AA115" i="23"/>
  <c r="T46" i="22"/>
  <c r="X11" i="14"/>
  <c r="AH55" i="23" s="1"/>
  <c r="AG55" i="23"/>
  <c r="R46" i="22"/>
  <c r="AL53" i="23"/>
  <c r="P54" i="21"/>
  <c r="AD45" i="22"/>
  <c r="AL45" i="22"/>
  <c r="AH114" i="23"/>
  <c r="AD115" i="23"/>
  <c r="AC115" i="23"/>
  <c r="AB114" i="23"/>
  <c r="AE10" i="14"/>
  <c r="M55" i="21" s="1"/>
  <c r="H12" i="14"/>
  <c r="Q24" i="17"/>
  <c r="Q25" i="17" s="1"/>
  <c r="O25" i="17"/>
  <c r="L25" i="17"/>
  <c r="N24" i="17"/>
  <c r="N25" i="17" s="1"/>
  <c r="H24" i="17"/>
  <c r="H25" i="17" s="1"/>
  <c r="F25" i="17"/>
  <c r="W12" i="14"/>
  <c r="R12" i="14"/>
  <c r="K24" i="17"/>
  <c r="K25" i="17" s="1"/>
  <c r="I25" i="17"/>
  <c r="M12" i="14"/>
  <c r="R25" i="17"/>
  <c r="T24" i="17"/>
  <c r="T25" i="17" s="1"/>
  <c r="A13" i="14"/>
  <c r="A11" i="15"/>
  <c r="L11" i="13"/>
  <c r="Z115" i="23" s="1"/>
  <c r="A13" i="13"/>
  <c r="A9" i="12"/>
  <c r="A9" i="11"/>
  <c r="A9" i="8"/>
  <c r="W55" i="21"/>
  <c r="AQ10" i="13"/>
  <c r="S55" i="21" s="1"/>
  <c r="AA12" i="13"/>
  <c r="K12" i="13"/>
  <c r="S12" i="13"/>
  <c r="AI12" i="13"/>
  <c r="A14" i="1"/>
  <c r="A9" i="2"/>
  <c r="AM12" i="13" l="1"/>
  <c r="AN11" i="13"/>
  <c r="AP11" i="13"/>
  <c r="AA12" i="14"/>
  <c r="F14" i="23"/>
  <c r="A12" i="16"/>
  <c r="W58" i="23"/>
  <c r="W118" i="23"/>
  <c r="N49" i="22"/>
  <c r="I12" i="14"/>
  <c r="Z56" i="23" s="1"/>
  <c r="AL114" i="23"/>
  <c r="V55" i="21"/>
  <c r="AF115" i="23"/>
  <c r="S12" i="14"/>
  <c r="AF56" i="23" s="1"/>
  <c r="AE56" i="23"/>
  <c r="Q47" i="22"/>
  <c r="X12" i="14"/>
  <c r="AH56" i="23" s="1"/>
  <c r="AG56" i="23"/>
  <c r="R47" i="22"/>
  <c r="AA46" i="22"/>
  <c r="AI46" i="22"/>
  <c r="Y116" i="23"/>
  <c r="S47" i="22"/>
  <c r="R13" i="14"/>
  <c r="W46" i="22"/>
  <c r="AE46" i="22"/>
  <c r="T12" i="13"/>
  <c r="AA116" i="23"/>
  <c r="T47" i="22"/>
  <c r="AK115" i="23"/>
  <c r="U56" i="21"/>
  <c r="Y56" i="23"/>
  <c r="O47" i="22"/>
  <c r="AC116" i="23"/>
  <c r="AK55" i="23"/>
  <c r="O56" i="21"/>
  <c r="AL54" i="23"/>
  <c r="P55" i="21"/>
  <c r="Z46" i="22"/>
  <c r="AH46" i="22"/>
  <c r="Y46" i="22"/>
  <c r="AG46" i="22"/>
  <c r="AB12" i="13"/>
  <c r="AF116" i="23" s="1"/>
  <c r="AE116" i="23"/>
  <c r="U47" i="22"/>
  <c r="W13" i="14"/>
  <c r="N12" i="14"/>
  <c r="AB56" i="23" s="1"/>
  <c r="AA56" i="23"/>
  <c r="P47" i="22"/>
  <c r="AJ46" i="22"/>
  <c r="AB46" i="22"/>
  <c r="AJ12" i="13"/>
  <c r="AG116" i="23"/>
  <c r="V47" i="22"/>
  <c r="AL46" i="22"/>
  <c r="AD46" i="22"/>
  <c r="AK46" i="22"/>
  <c r="AC46" i="22"/>
  <c r="AF46" i="22"/>
  <c r="X46" i="22"/>
  <c r="M13" i="14"/>
  <c r="H13" i="14"/>
  <c r="AA13" i="14" s="1"/>
  <c r="Q56" i="21"/>
  <c r="AE11" i="14"/>
  <c r="M56" i="21" s="1"/>
  <c r="A14" i="14"/>
  <c r="A12" i="15"/>
  <c r="A14" i="13"/>
  <c r="A10" i="8"/>
  <c r="A10" i="12"/>
  <c r="A10" i="11"/>
  <c r="L12" i="13"/>
  <c r="AI13" i="13"/>
  <c r="K13" i="13"/>
  <c r="S13" i="13"/>
  <c r="AA13" i="13"/>
  <c r="W56" i="21"/>
  <c r="AQ11" i="13"/>
  <c r="S56" i="21" s="1"/>
  <c r="A15" i="1"/>
  <c r="A10" i="2"/>
  <c r="AM13" i="13" l="1"/>
  <c r="AP12" i="13"/>
  <c r="AN12" i="13"/>
  <c r="AB13" i="14"/>
  <c r="AD13" i="14"/>
  <c r="AB12" i="14"/>
  <c r="AL56" i="23" s="1"/>
  <c r="AD12" i="14"/>
  <c r="Q57" i="21" s="1"/>
  <c r="A13" i="16"/>
  <c r="W59" i="23"/>
  <c r="W119" i="23"/>
  <c r="N50" i="22"/>
  <c r="AE12" i="14"/>
  <c r="M57" i="21" s="1"/>
  <c r="X13" i="14"/>
  <c r="AH57" i="23" s="1"/>
  <c r="AG57" i="23"/>
  <c r="R48" i="22"/>
  <c r="AL115" i="23"/>
  <c r="V56" i="21"/>
  <c r="AL55" i="23"/>
  <c r="P56" i="21"/>
  <c r="AK116" i="23"/>
  <c r="U57" i="21"/>
  <c r="S13" i="14"/>
  <c r="AF57" i="23" s="1"/>
  <c r="AE57" i="23"/>
  <c r="Q48" i="22"/>
  <c r="AB13" i="13"/>
  <c r="AE117" i="23"/>
  <c r="U48" i="22"/>
  <c r="Z116" i="23"/>
  <c r="AK56" i="23"/>
  <c r="O57" i="21"/>
  <c r="AJ47" i="22"/>
  <c r="AB47" i="22"/>
  <c r="AA47" i="22"/>
  <c r="AI47" i="22"/>
  <c r="Y117" i="23"/>
  <c r="S48" i="22"/>
  <c r="AK47" i="22"/>
  <c r="AC47" i="22"/>
  <c r="AH116" i="23"/>
  <c r="T13" i="13"/>
  <c r="AB117" i="23" s="1"/>
  <c r="AA117" i="23"/>
  <c r="T48" i="22"/>
  <c r="X47" i="22"/>
  <c r="AF47" i="22"/>
  <c r="AD116" i="23"/>
  <c r="AJ13" i="13"/>
  <c r="AG117" i="23"/>
  <c r="V48" i="22"/>
  <c r="Y57" i="23"/>
  <c r="O48" i="22"/>
  <c r="AB116" i="23"/>
  <c r="Y47" i="22"/>
  <c r="AG47" i="22"/>
  <c r="AD47" i="22"/>
  <c r="AL47" i="22"/>
  <c r="AE47" i="22"/>
  <c r="W47" i="22"/>
  <c r="Z47" i="22"/>
  <c r="AH47" i="22"/>
  <c r="AC117" i="23"/>
  <c r="I13" i="14"/>
  <c r="Z57" i="23" s="1"/>
  <c r="N13" i="14"/>
  <c r="AB57" i="23" s="1"/>
  <c r="AA57" i="23"/>
  <c r="P48" i="22"/>
  <c r="R14" i="14"/>
  <c r="H14" i="14"/>
  <c r="Q58" i="21"/>
  <c r="W14" i="14"/>
  <c r="M14" i="14"/>
  <c r="A15" i="14"/>
  <c r="A13" i="15"/>
  <c r="L13" i="13"/>
  <c r="Z117" i="23" s="1"/>
  <c r="W57" i="21"/>
  <c r="AQ12" i="13"/>
  <c r="S57" i="21" s="1"/>
  <c r="A15" i="13"/>
  <c r="A11" i="11"/>
  <c r="A11" i="12"/>
  <c r="A11" i="8"/>
  <c r="AA14" i="13"/>
  <c r="K14" i="13"/>
  <c r="AM14" i="13" s="1"/>
  <c r="S14" i="13"/>
  <c r="AI14" i="13"/>
  <c r="A16" i="1"/>
  <c r="A11" i="2"/>
  <c r="AA14" i="14" l="1"/>
  <c r="AN14" i="13"/>
  <c r="AP14" i="13"/>
  <c r="AN13" i="13"/>
  <c r="AP13" i="13"/>
  <c r="AB14" i="14"/>
  <c r="AD14" i="14"/>
  <c r="I14" i="14"/>
  <c r="Z58" i="23" s="1"/>
  <c r="A14" i="16"/>
  <c r="W60" i="23"/>
  <c r="W120" i="23"/>
  <c r="N51" i="22"/>
  <c r="P57" i="21"/>
  <c r="P58" i="21"/>
  <c r="AE13" i="14"/>
  <c r="M58" i="21" s="1"/>
  <c r="AC48" i="22"/>
  <c r="AK48" i="22"/>
  <c r="AH48" i="22"/>
  <c r="Z48" i="22"/>
  <c r="Y118" i="23"/>
  <c r="S49" i="22"/>
  <c r="AK57" i="23"/>
  <c r="O58" i="21"/>
  <c r="AK117" i="23"/>
  <c r="U58" i="21"/>
  <c r="W48" i="22"/>
  <c r="AE48" i="22"/>
  <c r="AH117" i="23"/>
  <c r="N14" i="14"/>
  <c r="AB58" i="23" s="1"/>
  <c r="AA58" i="23"/>
  <c r="P49" i="22"/>
  <c r="AB14" i="13"/>
  <c r="AE118" i="23"/>
  <c r="U49" i="22"/>
  <c r="AF117" i="23"/>
  <c r="AI48" i="22"/>
  <c r="AA48" i="22"/>
  <c r="Y58" i="23"/>
  <c r="O49" i="22"/>
  <c r="AD117" i="23"/>
  <c r="AL116" i="23"/>
  <c r="V57" i="21"/>
  <c r="S14" i="14"/>
  <c r="AF58" i="23" s="1"/>
  <c r="AE58" i="23"/>
  <c r="Q49" i="22"/>
  <c r="AG48" i="22"/>
  <c r="Y48" i="22"/>
  <c r="AD118" i="23"/>
  <c r="AC118" i="23"/>
  <c r="T14" i="13"/>
  <c r="AB118" i="23" s="1"/>
  <c r="AA118" i="23"/>
  <c r="T49" i="22"/>
  <c r="X14" i="14"/>
  <c r="AH58" i="23" s="1"/>
  <c r="AG58" i="23"/>
  <c r="R49" i="22"/>
  <c r="AJ14" i="13"/>
  <c r="AG118" i="23"/>
  <c r="V49" i="22"/>
  <c r="X48" i="22"/>
  <c r="AF48" i="22"/>
  <c r="AL48" i="22"/>
  <c r="AD48" i="22"/>
  <c r="AB48" i="22"/>
  <c r="AJ48" i="22"/>
  <c r="Q59" i="21"/>
  <c r="W15" i="14"/>
  <c r="M15" i="14"/>
  <c r="R15" i="14"/>
  <c r="H15" i="14"/>
  <c r="A16" i="14"/>
  <c r="M16" i="14" s="1"/>
  <c r="A14" i="15"/>
  <c r="A16" i="13"/>
  <c r="A12" i="8"/>
  <c r="A12" i="12"/>
  <c r="A12" i="11"/>
  <c r="L14" i="13"/>
  <c r="W58" i="21"/>
  <c r="AQ13" i="13"/>
  <c r="S58" i="21" s="1"/>
  <c r="AI15" i="13"/>
  <c r="AA15" i="13"/>
  <c r="S15" i="13"/>
  <c r="K15" i="13"/>
  <c r="AM15" i="13" s="1"/>
  <c r="A17" i="1"/>
  <c r="A12" i="2"/>
  <c r="AN15" i="13" l="1"/>
  <c r="AP15" i="13"/>
  <c r="AA15" i="14"/>
  <c r="A15" i="16"/>
  <c r="W121" i="23"/>
  <c r="W61" i="23"/>
  <c r="N52" i="22"/>
  <c r="AL57" i="23"/>
  <c r="AB15" i="13"/>
  <c r="AE119" i="23"/>
  <c r="U50" i="22"/>
  <c r="Z49" i="22"/>
  <c r="AH49" i="22"/>
  <c r="AJ15" i="13"/>
  <c r="AG119" i="23"/>
  <c r="V50" i="22"/>
  <c r="Y49" i="22"/>
  <c r="AG49" i="22"/>
  <c r="AL117" i="23"/>
  <c r="V58" i="21"/>
  <c r="AK118" i="23"/>
  <c r="U59" i="21"/>
  <c r="X15" i="14"/>
  <c r="AH59" i="23" s="1"/>
  <c r="AG59" i="23"/>
  <c r="R50" i="22"/>
  <c r="AD49" i="22"/>
  <c r="AL49" i="22"/>
  <c r="AJ49" i="22"/>
  <c r="AB49" i="22"/>
  <c r="T15" i="13"/>
  <c r="AA119" i="23"/>
  <c r="T50" i="22"/>
  <c r="Z118" i="23"/>
  <c r="AC49" i="22"/>
  <c r="AK49" i="22"/>
  <c r="AK58" i="23"/>
  <c r="O59" i="21"/>
  <c r="Y59" i="23"/>
  <c r="O50" i="22"/>
  <c r="Y119" i="23"/>
  <c r="S50" i="22"/>
  <c r="S15" i="14"/>
  <c r="AF59" i="23" s="1"/>
  <c r="AE59" i="23"/>
  <c r="Q50" i="22"/>
  <c r="AE49" i="22"/>
  <c r="W49" i="22"/>
  <c r="N15" i="14"/>
  <c r="AB59" i="23" s="1"/>
  <c r="AA59" i="23"/>
  <c r="P50" i="22"/>
  <c r="AF49" i="22"/>
  <c r="X49" i="22"/>
  <c r="AC119" i="23"/>
  <c r="AE14" i="14"/>
  <c r="M59" i="21" s="1"/>
  <c r="AH118" i="23"/>
  <c r="AF118" i="23"/>
  <c r="AI49" i="22"/>
  <c r="AA49" i="22"/>
  <c r="N16" i="14"/>
  <c r="AB60" i="23" s="1"/>
  <c r="AA60" i="23"/>
  <c r="P51" i="22"/>
  <c r="R16" i="14"/>
  <c r="I15" i="14"/>
  <c r="Z59" i="23" s="1"/>
  <c r="H16" i="14"/>
  <c r="W16" i="14"/>
  <c r="A17" i="14"/>
  <c r="A15" i="15"/>
  <c r="AE15" i="14"/>
  <c r="M60" i="21" s="1"/>
  <c r="L15" i="13"/>
  <c r="Z119" i="23" s="1"/>
  <c r="W59" i="21"/>
  <c r="AQ14" i="13"/>
  <c r="S59" i="21" s="1"/>
  <c r="A17" i="13"/>
  <c r="A13" i="8"/>
  <c r="A13" i="12"/>
  <c r="A13" i="11"/>
  <c r="S16" i="13"/>
  <c r="AI16" i="13"/>
  <c r="K16" i="13"/>
  <c r="AA16" i="13"/>
  <c r="A18" i="1"/>
  <c r="A13" i="2"/>
  <c r="AM16" i="13" l="1"/>
  <c r="AB15" i="14"/>
  <c r="AD15" i="14"/>
  <c r="AA16" i="14"/>
  <c r="A16" i="16"/>
  <c r="W62" i="23"/>
  <c r="W122" i="23"/>
  <c r="N53" i="22"/>
  <c r="Q60" i="21"/>
  <c r="Y120" i="23"/>
  <c r="S51" i="22"/>
  <c r="X50" i="22"/>
  <c r="AF50" i="22"/>
  <c r="AB119" i="23"/>
  <c r="T16" i="13"/>
  <c r="AB120" i="23" s="1"/>
  <c r="AA120" i="23"/>
  <c r="T51" i="22"/>
  <c r="S16" i="14"/>
  <c r="AF60" i="23" s="1"/>
  <c r="AE60" i="23"/>
  <c r="Q51" i="22"/>
  <c r="AK59" i="23"/>
  <c r="O60" i="21"/>
  <c r="AL118" i="23"/>
  <c r="V59" i="21"/>
  <c r="AD119" i="23"/>
  <c r="AK50" i="22"/>
  <c r="AC50" i="22"/>
  <c r="AB50" i="22"/>
  <c r="AJ50" i="22"/>
  <c r="W50" i="22"/>
  <c r="AE50" i="22"/>
  <c r="AL59" i="23"/>
  <c r="P60" i="21"/>
  <c r="AI50" i="22"/>
  <c r="AA50" i="22"/>
  <c r="X16" i="14"/>
  <c r="AH60" i="23" s="1"/>
  <c r="AG60" i="23"/>
  <c r="R51" i="22"/>
  <c r="AD120" i="23"/>
  <c r="AC120" i="23"/>
  <c r="AK119" i="23"/>
  <c r="U60" i="21"/>
  <c r="AF51" i="22"/>
  <c r="X51" i="22"/>
  <c r="AL58" i="23"/>
  <c r="P59" i="21"/>
  <c r="AF119" i="23"/>
  <c r="AH119" i="23"/>
  <c r="AJ16" i="13"/>
  <c r="AH120" i="23" s="1"/>
  <c r="AG120" i="23"/>
  <c r="V51" i="22"/>
  <c r="AB16" i="13"/>
  <c r="AF120" i="23" s="1"/>
  <c r="AE120" i="23"/>
  <c r="U51" i="22"/>
  <c r="I16" i="14"/>
  <c r="Z60" i="23" s="1"/>
  <c r="Y60" i="23"/>
  <c r="O51" i="22"/>
  <c r="Y50" i="22"/>
  <c r="AG50" i="22"/>
  <c r="AH50" i="22"/>
  <c r="Z50" i="22"/>
  <c r="AL50" i="22"/>
  <c r="AD50" i="22"/>
  <c r="R17" i="14"/>
  <c r="W17" i="14"/>
  <c r="H17" i="14"/>
  <c r="M17" i="14"/>
  <c r="A18" i="14"/>
  <c r="A16" i="15"/>
  <c r="A18" i="13"/>
  <c r="A14" i="11"/>
  <c r="A14" i="12"/>
  <c r="A14" i="8"/>
  <c r="AA17" i="13"/>
  <c r="AI17" i="13"/>
  <c r="K17" i="13"/>
  <c r="S17" i="13"/>
  <c r="W60" i="21"/>
  <c r="AQ15" i="13"/>
  <c r="S60" i="21" s="1"/>
  <c r="L16" i="13"/>
  <c r="Z120" i="23" s="1"/>
  <c r="A19" i="1"/>
  <c r="A14" i="2"/>
  <c r="AM17" i="13" l="1"/>
  <c r="AN16" i="13"/>
  <c r="AP16" i="13"/>
  <c r="AB16" i="14"/>
  <c r="AD16" i="14"/>
  <c r="AA17" i="14"/>
  <c r="A17" i="16"/>
  <c r="W123" i="23"/>
  <c r="W63" i="23"/>
  <c r="N54" i="22"/>
  <c r="AE16" i="14"/>
  <c r="M61" i="21" s="1"/>
  <c r="Q61" i="21"/>
  <c r="AB17" i="13"/>
  <c r="AF121" i="23" s="1"/>
  <c r="AE121" i="23"/>
  <c r="U52" i="22"/>
  <c r="AK60" i="23"/>
  <c r="O61" i="21"/>
  <c r="Z51" i="22"/>
  <c r="AH51" i="22"/>
  <c r="AE51" i="22"/>
  <c r="W51" i="22"/>
  <c r="Y121" i="23"/>
  <c r="S52" i="22"/>
  <c r="AK120" i="23"/>
  <c r="U61" i="21"/>
  <c r="N17" i="14"/>
  <c r="AB61" i="23" s="1"/>
  <c r="AA61" i="23"/>
  <c r="P52" i="22"/>
  <c r="AJ51" i="22"/>
  <c r="AB51" i="22"/>
  <c r="AA51" i="22"/>
  <c r="AI51" i="22"/>
  <c r="AL119" i="23"/>
  <c r="V60" i="21"/>
  <c r="AJ17" i="13"/>
  <c r="AH121" i="23" s="1"/>
  <c r="AG121" i="23"/>
  <c r="V52" i="22"/>
  <c r="I17" i="14"/>
  <c r="Z61" i="23" s="1"/>
  <c r="Y61" i="23"/>
  <c r="O52" i="22"/>
  <c r="X17" i="14"/>
  <c r="AH61" i="23" s="1"/>
  <c r="AG61" i="23"/>
  <c r="R52" i="22"/>
  <c r="AL51" i="22"/>
  <c r="AD51" i="22"/>
  <c r="AG51" i="22"/>
  <c r="Y51" i="22"/>
  <c r="T17" i="13"/>
  <c r="AB121" i="23" s="1"/>
  <c r="AA121" i="23"/>
  <c r="T52" i="22"/>
  <c r="S17" i="14"/>
  <c r="AF61" i="23" s="1"/>
  <c r="AE61" i="23"/>
  <c r="Q52" i="22"/>
  <c r="AD121" i="23"/>
  <c r="AC121" i="23"/>
  <c r="AC51" i="22"/>
  <c r="AK51" i="22"/>
  <c r="R18" i="14"/>
  <c r="H18" i="14"/>
  <c r="W18" i="14"/>
  <c r="M18" i="14"/>
  <c r="A19" i="14"/>
  <c r="R19" i="14" s="1"/>
  <c r="A17" i="15"/>
  <c r="A19" i="13"/>
  <c r="A15" i="8"/>
  <c r="A15" i="12"/>
  <c r="A15" i="11"/>
  <c r="W61" i="21"/>
  <c r="AQ16" i="13"/>
  <c r="S61" i="21" s="1"/>
  <c r="L17" i="13"/>
  <c r="Z121" i="23" s="1"/>
  <c r="AI18" i="13"/>
  <c r="S18" i="13"/>
  <c r="K18" i="13"/>
  <c r="AA18" i="13"/>
  <c r="A20" i="1"/>
  <c r="A15" i="2"/>
  <c r="AM18" i="13" l="1"/>
  <c r="AN17" i="13"/>
  <c r="AP17" i="13"/>
  <c r="AB17" i="14"/>
  <c r="AD17" i="14"/>
  <c r="AA18" i="14"/>
  <c r="AE17" i="14"/>
  <c r="M62" i="21" s="1"/>
  <c r="I18" i="14"/>
  <c r="Z62" i="23" s="1"/>
  <c r="A18" i="16"/>
  <c r="W124" i="23"/>
  <c r="W64" i="23"/>
  <c r="N55" i="22"/>
  <c r="S19" i="14"/>
  <c r="AF63" i="23" s="1"/>
  <c r="AE63" i="23"/>
  <c r="Q54" i="22"/>
  <c r="N18" i="14"/>
  <c r="AB62" i="23" s="1"/>
  <c r="AA62" i="23"/>
  <c r="P53" i="22"/>
  <c r="AB18" i="13"/>
  <c r="AF122" i="23" s="1"/>
  <c r="AE122" i="23"/>
  <c r="U53" i="22"/>
  <c r="AL120" i="23"/>
  <c r="V61" i="21"/>
  <c r="X18" i="14"/>
  <c r="AH62" i="23" s="1"/>
  <c r="AG62" i="23"/>
  <c r="R53" i="22"/>
  <c r="AH52" i="22"/>
  <c r="Z52" i="22"/>
  <c r="AL60" i="23"/>
  <c r="P61" i="21"/>
  <c r="AB52" i="22"/>
  <c r="AJ52" i="22"/>
  <c r="AF52" i="22"/>
  <c r="X52" i="22"/>
  <c r="Y62" i="23"/>
  <c r="O53" i="22"/>
  <c r="AI52" i="22"/>
  <c r="AA52" i="22"/>
  <c r="AC52" i="22"/>
  <c r="AK52" i="22"/>
  <c r="Q62" i="21"/>
  <c r="AK61" i="23"/>
  <c r="O62" i="21"/>
  <c r="AG52" i="22"/>
  <c r="Y52" i="22"/>
  <c r="AJ18" i="13"/>
  <c r="AH122" i="23" s="1"/>
  <c r="AG122" i="23"/>
  <c r="V53" i="22"/>
  <c r="AK121" i="23"/>
  <c r="U62" i="21"/>
  <c r="AD122" i="23"/>
  <c r="AC122" i="23"/>
  <c r="Y122" i="23"/>
  <c r="S53" i="22"/>
  <c r="T18" i="13"/>
  <c r="AB122" i="23" s="1"/>
  <c r="AA122" i="23"/>
  <c r="T53" i="22"/>
  <c r="S18" i="14"/>
  <c r="AF62" i="23" s="1"/>
  <c r="AE62" i="23"/>
  <c r="Q53" i="22"/>
  <c r="W52" i="22"/>
  <c r="AE52" i="22"/>
  <c r="AL52" i="22"/>
  <c r="AD52" i="22"/>
  <c r="W19" i="14"/>
  <c r="M19" i="14"/>
  <c r="H19" i="14"/>
  <c r="AA19" i="14" s="1"/>
  <c r="A20" i="14"/>
  <c r="A18" i="15"/>
  <c r="W62" i="21"/>
  <c r="AQ17" i="13"/>
  <c r="S62" i="21" s="1"/>
  <c r="A20" i="13"/>
  <c r="A16" i="8"/>
  <c r="A16" i="12"/>
  <c r="A16" i="11"/>
  <c r="L18" i="13"/>
  <c r="Z122" i="23" s="1"/>
  <c r="AA19" i="13"/>
  <c r="AI19" i="13"/>
  <c r="S19" i="13"/>
  <c r="K19" i="13"/>
  <c r="AM19" i="13" s="1"/>
  <c r="A21" i="1"/>
  <c r="A16" i="2"/>
  <c r="AP19" i="13" l="1"/>
  <c r="AN19" i="13"/>
  <c r="AN18" i="13"/>
  <c r="AP18" i="13"/>
  <c r="AB19" i="14"/>
  <c r="AD19" i="14"/>
  <c r="AB18" i="14"/>
  <c r="AD18" i="14"/>
  <c r="Q63" i="21" s="1"/>
  <c r="M20" i="14"/>
  <c r="N20" i="14" s="1"/>
  <c r="AB64" i="23" s="1"/>
  <c r="A19" i="16"/>
  <c r="W125" i="23"/>
  <c r="W65" i="23"/>
  <c r="N56" i="22"/>
  <c r="H20" i="14"/>
  <c r="Y123" i="23"/>
  <c r="S54" i="22"/>
  <c r="AE53" i="22"/>
  <c r="W53" i="22"/>
  <c r="AK62" i="23"/>
  <c r="O63" i="21"/>
  <c r="AL61" i="23"/>
  <c r="P62" i="21"/>
  <c r="T19" i="13"/>
  <c r="AB123" i="23" s="1"/>
  <c r="AA123" i="23"/>
  <c r="T54" i="22"/>
  <c r="AE18" i="14"/>
  <c r="M63" i="21" s="1"/>
  <c r="Z53" i="22"/>
  <c r="AH53" i="22"/>
  <c r="X19" i="14"/>
  <c r="AH63" i="23" s="1"/>
  <c r="AG63" i="23"/>
  <c r="R54" i="22"/>
  <c r="AD123" i="23"/>
  <c r="AC123" i="23"/>
  <c r="AC53" i="22"/>
  <c r="AK53" i="22"/>
  <c r="AJ53" i="22"/>
  <c r="AB53" i="22"/>
  <c r="I19" i="14"/>
  <c r="Z63" i="23" s="1"/>
  <c r="Y63" i="23"/>
  <c r="O54" i="22"/>
  <c r="AJ19" i="13"/>
  <c r="AH123" i="23" s="1"/>
  <c r="AG123" i="23"/>
  <c r="V54" i="22"/>
  <c r="N19" i="14"/>
  <c r="AB63" i="23" s="1"/>
  <c r="AA63" i="23"/>
  <c r="P54" i="22"/>
  <c r="AI53" i="22"/>
  <c r="AA53" i="22"/>
  <c r="Y54" i="22"/>
  <c r="AG54" i="22"/>
  <c r="AL121" i="23"/>
  <c r="V62" i="21"/>
  <c r="AA64" i="23"/>
  <c r="P55" i="22"/>
  <c r="AF53" i="22"/>
  <c r="X53" i="22"/>
  <c r="AB19" i="13"/>
  <c r="AF123" i="23" s="1"/>
  <c r="AE123" i="23"/>
  <c r="U54" i="22"/>
  <c r="AK122" i="23"/>
  <c r="U63" i="21"/>
  <c r="Y53" i="22"/>
  <c r="AG53" i="22"/>
  <c r="AD53" i="22"/>
  <c r="AL53" i="22"/>
  <c r="W20" i="14"/>
  <c r="R20" i="14"/>
  <c r="A21" i="14"/>
  <c r="M21" i="14" s="1"/>
  <c r="A19" i="15"/>
  <c r="W63" i="21"/>
  <c r="AQ18" i="13"/>
  <c r="S63" i="21" s="1"/>
  <c r="A21" i="13"/>
  <c r="A17" i="8"/>
  <c r="A17" i="11"/>
  <c r="A17" i="12"/>
  <c r="L19" i="13"/>
  <c r="Z123" i="23" s="1"/>
  <c r="S20" i="13"/>
  <c r="AA20" i="13"/>
  <c r="K20" i="13"/>
  <c r="AM20" i="13" s="1"/>
  <c r="AI20" i="13"/>
  <c r="A22" i="1"/>
  <c r="A17" i="2"/>
  <c r="AN20" i="13" l="1"/>
  <c r="AP20" i="13"/>
  <c r="O55" i="22"/>
  <c r="W55" i="22" s="1"/>
  <c r="AA20" i="14"/>
  <c r="I20" i="14"/>
  <c r="Z64" i="23" s="1"/>
  <c r="A20" i="16"/>
  <c r="W66" i="23"/>
  <c r="W126" i="23"/>
  <c r="N57" i="22"/>
  <c r="Y64" i="23"/>
  <c r="AK63" i="23"/>
  <c r="O64" i="21"/>
  <c r="AF54" i="22"/>
  <c r="X54" i="22"/>
  <c r="AE54" i="22"/>
  <c r="W54" i="22"/>
  <c r="AJ20" i="13"/>
  <c r="AH124" i="23" s="1"/>
  <c r="AG124" i="23"/>
  <c r="V55" i="22"/>
  <c r="AL122" i="23"/>
  <c r="V63" i="21"/>
  <c r="AL62" i="23"/>
  <c r="P63" i="21"/>
  <c r="AE55" i="22"/>
  <c r="Y124" i="23"/>
  <c r="S55" i="22"/>
  <c r="N21" i="14"/>
  <c r="AB65" i="23" s="1"/>
  <c r="AA65" i="23"/>
  <c r="P56" i="22"/>
  <c r="AD54" i="22"/>
  <c r="AL54" i="22"/>
  <c r="Q64" i="21"/>
  <c r="Z54" i="22"/>
  <c r="AH54" i="22"/>
  <c r="AJ54" i="22"/>
  <c r="AB54" i="22"/>
  <c r="AI54" i="22"/>
  <c r="AA54" i="22"/>
  <c r="AD124" i="23"/>
  <c r="AC124" i="23"/>
  <c r="AE19" i="14"/>
  <c r="M64" i="21" s="1"/>
  <c r="AK123" i="23"/>
  <c r="U64" i="21"/>
  <c r="AB20" i="13"/>
  <c r="AF124" i="23" s="1"/>
  <c r="AE124" i="23"/>
  <c r="U55" i="22"/>
  <c r="S20" i="14"/>
  <c r="AF64" i="23" s="1"/>
  <c r="AE64" i="23"/>
  <c r="Q55" i="22"/>
  <c r="AK54" i="22"/>
  <c r="AC54" i="22"/>
  <c r="AF55" i="22"/>
  <c r="X55" i="22"/>
  <c r="T20" i="13"/>
  <c r="AB124" i="23" s="1"/>
  <c r="AA124" i="23"/>
  <c r="T55" i="22"/>
  <c r="X20" i="14"/>
  <c r="AH64" i="23" s="1"/>
  <c r="AG64" i="23"/>
  <c r="R55" i="22"/>
  <c r="H21" i="14"/>
  <c r="R21" i="14"/>
  <c r="W21" i="14"/>
  <c r="A22" i="14"/>
  <c r="H22" i="14" s="1"/>
  <c r="A20" i="15"/>
  <c r="W64" i="21"/>
  <c r="AQ19" i="13"/>
  <c r="S64" i="21" s="1"/>
  <c r="A22" i="13"/>
  <c r="A18" i="8"/>
  <c r="A18" i="11"/>
  <c r="A18" i="12"/>
  <c r="L20" i="13"/>
  <c r="Z124" i="23" s="1"/>
  <c r="AA21" i="13"/>
  <c r="S21" i="13"/>
  <c r="K21" i="13"/>
  <c r="AI21" i="13"/>
  <c r="A23" i="1"/>
  <c r="A18" i="2"/>
  <c r="AM21" i="13" l="1"/>
  <c r="AB20" i="14"/>
  <c r="AD20" i="14"/>
  <c r="AA21" i="14"/>
  <c r="AE20" i="14"/>
  <c r="M65" i="21" s="1"/>
  <c r="Q65" i="21"/>
  <c r="A21" i="16"/>
  <c r="W127" i="23"/>
  <c r="W67" i="23"/>
  <c r="N58" i="22"/>
  <c r="AK124" i="23"/>
  <c r="U65" i="21"/>
  <c r="Y65" i="23"/>
  <c r="O56" i="22"/>
  <c r="AL123" i="23"/>
  <c r="V64" i="21"/>
  <c r="Z55" i="22"/>
  <c r="AH55" i="22"/>
  <c r="AJ21" i="13"/>
  <c r="AH125" i="23" s="1"/>
  <c r="AG125" i="23"/>
  <c r="V56" i="22"/>
  <c r="Y66" i="23"/>
  <c r="O57" i="22"/>
  <c r="X21" i="14"/>
  <c r="AH65" i="23" s="1"/>
  <c r="AG65" i="23"/>
  <c r="R56" i="22"/>
  <c r="X56" i="22"/>
  <c r="AF56" i="22"/>
  <c r="Y125" i="23"/>
  <c r="S56" i="22"/>
  <c r="R22" i="14"/>
  <c r="AK64" i="23"/>
  <c r="O65" i="21"/>
  <c r="Y55" i="22"/>
  <c r="AG55" i="22"/>
  <c r="T21" i="13"/>
  <c r="AB125" i="23" s="1"/>
  <c r="AA125" i="23"/>
  <c r="T56" i="22"/>
  <c r="AJ55" i="22"/>
  <c r="AB55" i="22"/>
  <c r="I21" i="14"/>
  <c r="Z65" i="23" s="1"/>
  <c r="AL55" i="22"/>
  <c r="AD55" i="22"/>
  <c r="AD125" i="23"/>
  <c r="AC125" i="23"/>
  <c r="AB21" i="13"/>
  <c r="AF125" i="23" s="1"/>
  <c r="AE125" i="23"/>
  <c r="U56" i="22"/>
  <c r="AI55" i="22"/>
  <c r="AA55" i="22"/>
  <c r="AL63" i="23"/>
  <c r="P64" i="21"/>
  <c r="AL64" i="23"/>
  <c r="P65" i="21"/>
  <c r="S21" i="14"/>
  <c r="AF65" i="23" s="1"/>
  <c r="AE65" i="23"/>
  <c r="Q56" i="22"/>
  <c r="AC55" i="22"/>
  <c r="AK55" i="22"/>
  <c r="M22" i="14"/>
  <c r="W22" i="14"/>
  <c r="A23" i="14"/>
  <c r="W23" i="14" s="1"/>
  <c r="A21" i="15"/>
  <c r="I22" i="14"/>
  <c r="Z66" i="23" s="1"/>
  <c r="AE21" i="14"/>
  <c r="M66" i="21" s="1"/>
  <c r="A23" i="13"/>
  <c r="A19" i="12"/>
  <c r="A19" i="11"/>
  <c r="A19" i="8"/>
  <c r="L21" i="13"/>
  <c r="Z125" i="23" s="1"/>
  <c r="W65" i="21"/>
  <c r="AQ20" i="13"/>
  <c r="S65" i="21" s="1"/>
  <c r="AA22" i="13"/>
  <c r="S22" i="13"/>
  <c r="K22" i="13"/>
  <c r="AI22" i="13"/>
  <c r="A24" i="1"/>
  <c r="A19" i="2"/>
  <c r="AM22" i="13" l="1"/>
  <c r="AP22" i="13" s="1"/>
  <c r="AN22" i="13"/>
  <c r="AA22" i="14"/>
  <c r="AN21" i="13"/>
  <c r="AP21" i="13"/>
  <c r="AB21" i="14"/>
  <c r="AD21" i="14"/>
  <c r="Q66" i="21" s="1"/>
  <c r="AB22" i="14"/>
  <c r="AD22" i="14"/>
  <c r="A22" i="16"/>
  <c r="W128" i="23"/>
  <c r="W68" i="23"/>
  <c r="N59" i="22"/>
  <c r="H23" i="14"/>
  <c r="N22" i="14"/>
  <c r="AB66" i="23" s="1"/>
  <c r="AA66" i="23"/>
  <c r="P57" i="22"/>
  <c r="AL65" i="23"/>
  <c r="P66" i="21"/>
  <c r="AE57" i="22"/>
  <c r="W57" i="22"/>
  <c r="S22" i="14"/>
  <c r="AF66" i="23" s="1"/>
  <c r="AE66" i="23"/>
  <c r="Q57" i="22"/>
  <c r="W56" i="22"/>
  <c r="AE56" i="22"/>
  <c r="AL124" i="23"/>
  <c r="V65" i="21"/>
  <c r="AA56" i="22"/>
  <c r="AI56" i="22"/>
  <c r="AH56" i="22"/>
  <c r="Z56" i="22"/>
  <c r="AL56" i="22"/>
  <c r="AD56" i="22"/>
  <c r="AB56" i="22"/>
  <c r="AJ56" i="22"/>
  <c r="AD126" i="23"/>
  <c r="AC126" i="23"/>
  <c r="AJ22" i="13"/>
  <c r="AH126" i="23" s="1"/>
  <c r="AG126" i="23"/>
  <c r="V57" i="22"/>
  <c r="AK65" i="23"/>
  <c r="O66" i="21"/>
  <c r="AB22" i="13"/>
  <c r="AF126" i="23" s="1"/>
  <c r="AE126" i="23"/>
  <c r="U57" i="22"/>
  <c r="Y126" i="23"/>
  <c r="S57" i="22"/>
  <c r="AK125" i="23"/>
  <c r="U66" i="21"/>
  <c r="X23" i="14"/>
  <c r="AH67" i="23" s="1"/>
  <c r="AG67" i="23"/>
  <c r="R58" i="22"/>
  <c r="AG56" i="22"/>
  <c r="Y56" i="22"/>
  <c r="T22" i="13"/>
  <c r="AB126" i="23" s="1"/>
  <c r="AA126" i="23"/>
  <c r="T57" i="22"/>
  <c r="X22" i="14"/>
  <c r="AH66" i="23" s="1"/>
  <c r="AG66" i="23"/>
  <c r="R57" i="22"/>
  <c r="AC56" i="22"/>
  <c r="AK56" i="22"/>
  <c r="R23" i="14"/>
  <c r="M23" i="14"/>
  <c r="A24" i="14"/>
  <c r="R24" i="14" s="1"/>
  <c r="A22" i="15"/>
  <c r="W66" i="21"/>
  <c r="AQ21" i="13"/>
  <c r="S66" i="21" s="1"/>
  <c r="A24" i="13"/>
  <c r="A20" i="8"/>
  <c r="A20" i="12"/>
  <c r="A20" i="11"/>
  <c r="L22" i="13"/>
  <c r="Z126" i="23" s="1"/>
  <c r="K23" i="13"/>
  <c r="AI23" i="13"/>
  <c r="S23" i="13"/>
  <c r="AA23" i="13"/>
  <c r="A25" i="1"/>
  <c r="A20" i="2"/>
  <c r="AM23" i="13" l="1"/>
  <c r="I23" i="14"/>
  <c r="Z67" i="23" s="1"/>
  <c r="AA23" i="14"/>
  <c r="Y67" i="23"/>
  <c r="A23" i="16"/>
  <c r="W129" i="23"/>
  <c r="W69" i="23"/>
  <c r="N60" i="22"/>
  <c r="O58" i="22"/>
  <c r="AE58" i="22" s="1"/>
  <c r="AK66" i="23"/>
  <c r="O67" i="21"/>
  <c r="AJ23" i="13"/>
  <c r="AH127" i="23" s="1"/>
  <c r="AG127" i="23"/>
  <c r="V58" i="22"/>
  <c r="Q67" i="21"/>
  <c r="N23" i="14"/>
  <c r="AB67" i="23" s="1"/>
  <c r="AA67" i="23"/>
  <c r="P58" i="22"/>
  <c r="AI57" i="22"/>
  <c r="AA57" i="22"/>
  <c r="AE22" i="14"/>
  <c r="M67" i="21" s="1"/>
  <c r="Z57" i="22"/>
  <c r="AH57" i="22"/>
  <c r="AC57" i="22"/>
  <c r="AK57" i="22"/>
  <c r="AL125" i="23"/>
  <c r="V66" i="21"/>
  <c r="AB23" i="13"/>
  <c r="AF127" i="23" s="1"/>
  <c r="AE127" i="23"/>
  <c r="U58" i="22"/>
  <c r="AG57" i="22"/>
  <c r="Y57" i="22"/>
  <c r="T23" i="13"/>
  <c r="AB127" i="23" s="1"/>
  <c r="AA127" i="23"/>
  <c r="T58" i="22"/>
  <c r="S24" i="14"/>
  <c r="AF68" i="23" s="1"/>
  <c r="AE68" i="23"/>
  <c r="Q59" i="22"/>
  <c r="AD127" i="23"/>
  <c r="AC127" i="23"/>
  <c r="AL57" i="22"/>
  <c r="AD57" i="22"/>
  <c r="AF57" i="22"/>
  <c r="X57" i="22"/>
  <c r="Y127" i="23"/>
  <c r="S58" i="22"/>
  <c r="S23" i="14"/>
  <c r="AF67" i="23" s="1"/>
  <c r="AE67" i="23"/>
  <c r="Q58" i="22"/>
  <c r="AH58" i="22"/>
  <c r="Z58" i="22"/>
  <c r="AK126" i="23"/>
  <c r="U67" i="21"/>
  <c r="AJ57" i="22"/>
  <c r="AB57" i="22"/>
  <c r="H24" i="14"/>
  <c r="M24" i="14"/>
  <c r="W24" i="14"/>
  <c r="A25" i="14"/>
  <c r="W25" i="14" s="1"/>
  <c r="A23" i="15"/>
  <c r="A25" i="13"/>
  <c r="A21" i="12"/>
  <c r="A21" i="11"/>
  <c r="A21" i="8"/>
  <c r="AA24" i="13"/>
  <c r="K24" i="13"/>
  <c r="AI24" i="13"/>
  <c r="S24" i="13"/>
  <c r="L23" i="13"/>
  <c r="Z127" i="23" s="1"/>
  <c r="W67" i="21"/>
  <c r="AQ22" i="13"/>
  <c r="S67" i="21" s="1"/>
  <c r="A26" i="1"/>
  <c r="A21" i="2"/>
  <c r="AA24" i="14" l="1"/>
  <c r="AB24" i="14" s="1"/>
  <c r="AM24" i="13"/>
  <c r="AN23" i="13"/>
  <c r="AP23" i="13"/>
  <c r="AB23" i="14"/>
  <c r="AD23" i="14"/>
  <c r="AD24" i="14"/>
  <c r="Q68" i="21"/>
  <c r="A24" i="16"/>
  <c r="W70" i="23"/>
  <c r="W130" i="23"/>
  <c r="N61" i="22"/>
  <c r="W58" i="22"/>
  <c r="P68" i="21"/>
  <c r="AL126" i="23"/>
  <c r="V67" i="21"/>
  <c r="Y128" i="23"/>
  <c r="S59" i="22"/>
  <c r="AL58" i="22"/>
  <c r="AD58" i="22"/>
  <c r="AB24" i="13"/>
  <c r="AF128" i="23" s="1"/>
  <c r="AE128" i="23"/>
  <c r="U59" i="22"/>
  <c r="X24" i="14"/>
  <c r="AH68" i="23" s="1"/>
  <c r="AG68" i="23"/>
  <c r="R59" i="22"/>
  <c r="AL66" i="23"/>
  <c r="P67" i="21"/>
  <c r="AD128" i="23"/>
  <c r="AC128" i="23"/>
  <c r="AB58" i="22"/>
  <c r="AJ58" i="22"/>
  <c r="AL67" i="23"/>
  <c r="X25" i="14"/>
  <c r="AH69" i="23" s="1"/>
  <c r="AG69" i="23"/>
  <c r="R60" i="22"/>
  <c r="AG59" i="22"/>
  <c r="Y59" i="22"/>
  <c r="AK58" i="22"/>
  <c r="AC58" i="22"/>
  <c r="AK127" i="23"/>
  <c r="U68" i="21"/>
  <c r="Q69" i="21"/>
  <c r="Y58" i="22"/>
  <c r="AG58" i="22"/>
  <c r="T24" i="13"/>
  <c r="AB128" i="23" s="1"/>
  <c r="AA128" i="23"/>
  <c r="T59" i="22"/>
  <c r="N24" i="14"/>
  <c r="AB68" i="23" s="1"/>
  <c r="AA68" i="23"/>
  <c r="P59" i="22"/>
  <c r="AK67" i="23"/>
  <c r="O68" i="21"/>
  <c r="X58" i="22"/>
  <c r="AF58" i="22"/>
  <c r="AE23" i="14"/>
  <c r="M68" i="21" s="1"/>
  <c r="I24" i="14"/>
  <c r="Z68" i="23" s="1"/>
  <c r="Y68" i="23"/>
  <c r="O59" i="22"/>
  <c r="AA58" i="22"/>
  <c r="AI58" i="22"/>
  <c r="AJ24" i="13"/>
  <c r="AH128" i="23" s="1"/>
  <c r="AG128" i="23"/>
  <c r="V59" i="22"/>
  <c r="H25" i="14"/>
  <c r="R25" i="14"/>
  <c r="M25" i="14"/>
  <c r="A26" i="14"/>
  <c r="H26" i="14" s="1"/>
  <c r="A24" i="15"/>
  <c r="L24" i="13"/>
  <c r="Z128" i="23" s="1"/>
  <c r="A26" i="13"/>
  <c r="A22" i="8"/>
  <c r="A22" i="12"/>
  <c r="A22" i="11"/>
  <c r="W68" i="21"/>
  <c r="AQ23" i="13"/>
  <c r="S68" i="21" s="1"/>
  <c r="S25" i="13"/>
  <c r="K25" i="13"/>
  <c r="AA25" i="13"/>
  <c r="AI25" i="13"/>
  <c r="A27" i="1"/>
  <c r="A22" i="2"/>
  <c r="AN24" i="13" l="1"/>
  <c r="AP24" i="13"/>
  <c r="AM25" i="13"/>
  <c r="AA25" i="14"/>
  <c r="A25" i="16"/>
  <c r="W131" i="23"/>
  <c r="W71" i="23"/>
  <c r="N62" i="22"/>
  <c r="I25" i="14"/>
  <c r="Z69" i="23" s="1"/>
  <c r="P69" i="21"/>
  <c r="AD59" i="22"/>
  <c r="AL59" i="22"/>
  <c r="Y129" i="23"/>
  <c r="S60" i="22"/>
  <c r="AH60" i="22"/>
  <c r="Z60" i="22"/>
  <c r="T25" i="13"/>
  <c r="AB129" i="23" s="1"/>
  <c r="AA129" i="23"/>
  <c r="T60" i="22"/>
  <c r="N25" i="14"/>
  <c r="AB69" i="23" s="1"/>
  <c r="AA69" i="23"/>
  <c r="P60" i="22"/>
  <c r="AA59" i="22"/>
  <c r="AI59" i="22"/>
  <c r="AK68" i="23"/>
  <c r="O69" i="21"/>
  <c r="Y70" i="23"/>
  <c r="O61" i="22"/>
  <c r="AD129" i="23"/>
  <c r="AC129" i="23"/>
  <c r="M26" i="14"/>
  <c r="AA26" i="14" s="1"/>
  <c r="AJ59" i="22"/>
  <c r="AB59" i="22"/>
  <c r="AK128" i="23"/>
  <c r="U69" i="21"/>
  <c r="Z59" i="22"/>
  <c r="AH59" i="22"/>
  <c r="AB25" i="13"/>
  <c r="AF129" i="23" s="1"/>
  <c r="AE129" i="23"/>
  <c r="U60" i="22"/>
  <c r="W26" i="14"/>
  <c r="S25" i="14"/>
  <c r="AF69" i="23" s="1"/>
  <c r="AE69" i="23"/>
  <c r="Q60" i="22"/>
  <c r="AJ25" i="13"/>
  <c r="AH129" i="23" s="1"/>
  <c r="AG129" i="23"/>
  <c r="V60" i="22"/>
  <c r="AF59" i="22"/>
  <c r="X59" i="22"/>
  <c r="AL127" i="23"/>
  <c r="V68" i="21"/>
  <c r="AE24" i="14"/>
  <c r="M69" i="21" s="1"/>
  <c r="Y69" i="23"/>
  <c r="O60" i="22"/>
  <c r="AE59" i="22"/>
  <c r="W59" i="22"/>
  <c r="AK59" i="22"/>
  <c r="AC59" i="22"/>
  <c r="R26" i="14"/>
  <c r="A27" i="14"/>
  <c r="W27" i="14" s="1"/>
  <c r="A25" i="15"/>
  <c r="I26" i="14"/>
  <c r="Z70" i="23" s="1"/>
  <c r="A27" i="13"/>
  <c r="A23" i="11"/>
  <c r="A23" i="12"/>
  <c r="A23" i="8"/>
  <c r="AA26" i="13"/>
  <c r="K26" i="13"/>
  <c r="S26" i="13"/>
  <c r="AI26" i="13"/>
  <c r="W69" i="21"/>
  <c r="AQ24" i="13"/>
  <c r="S69" i="21" s="1"/>
  <c r="L25" i="13"/>
  <c r="Z129" i="23" s="1"/>
  <c r="A28" i="1"/>
  <c r="A23" i="2"/>
  <c r="AM26" i="13" l="1"/>
  <c r="AN25" i="13"/>
  <c r="AP25" i="13"/>
  <c r="AB26" i="14"/>
  <c r="AD26" i="14"/>
  <c r="AB25" i="14"/>
  <c r="AD25" i="14"/>
  <c r="Q70" i="21" s="1"/>
  <c r="AE25" i="14"/>
  <c r="M70" i="21" s="1"/>
  <c r="A26" i="16"/>
  <c r="W72" i="23"/>
  <c r="W132" i="23"/>
  <c r="N63" i="22"/>
  <c r="AL68" i="23"/>
  <c r="Y130" i="23"/>
  <c r="S61" i="22"/>
  <c r="T26" i="13"/>
  <c r="AB130" i="23" s="1"/>
  <c r="AA130" i="23"/>
  <c r="T61" i="22"/>
  <c r="X26" i="14"/>
  <c r="AH70" i="23" s="1"/>
  <c r="AG70" i="23"/>
  <c r="R61" i="22"/>
  <c r="AE61" i="22"/>
  <c r="W61" i="22"/>
  <c r="AL128" i="23"/>
  <c r="V69" i="21"/>
  <c r="X27" i="14"/>
  <c r="AH71" i="23" s="1"/>
  <c r="AG71" i="23"/>
  <c r="R62" i="22"/>
  <c r="S26" i="14"/>
  <c r="AF70" i="23" s="1"/>
  <c r="AE70" i="23"/>
  <c r="Q61" i="22"/>
  <c r="AK69" i="23"/>
  <c r="O70" i="21"/>
  <c r="AK129" i="23"/>
  <c r="U70" i="21"/>
  <c r="AK70" i="23"/>
  <c r="O71" i="21"/>
  <c r="AF60" i="22"/>
  <c r="X60" i="22"/>
  <c r="AD60" i="22"/>
  <c r="AL60" i="22"/>
  <c r="Y60" i="22"/>
  <c r="AG60" i="22"/>
  <c r="AB26" i="13"/>
  <c r="AF130" i="23" s="1"/>
  <c r="AE130" i="23"/>
  <c r="U61" i="22"/>
  <c r="W60" i="22"/>
  <c r="AE60" i="22"/>
  <c r="AD130" i="23"/>
  <c r="AC130" i="23"/>
  <c r="AL69" i="23"/>
  <c r="P70" i="21"/>
  <c r="AJ26" i="13"/>
  <c r="AH130" i="23" s="1"/>
  <c r="AG130" i="23"/>
  <c r="V61" i="22"/>
  <c r="H27" i="14"/>
  <c r="AC60" i="22"/>
  <c r="AK60" i="22"/>
  <c r="N26" i="14"/>
  <c r="AB70" i="23" s="1"/>
  <c r="AA70" i="23"/>
  <c r="P61" i="22"/>
  <c r="AB60" i="22"/>
  <c r="AJ60" i="22"/>
  <c r="AI60" i="22"/>
  <c r="AA60" i="22"/>
  <c r="R27" i="14"/>
  <c r="M27" i="14"/>
  <c r="A28" i="14"/>
  <c r="W28" i="14" s="1"/>
  <c r="A26" i="15"/>
  <c r="Q71" i="21"/>
  <c r="AE26" i="14"/>
  <c r="M71" i="21" s="1"/>
  <c r="L26" i="13"/>
  <c r="Z130" i="23" s="1"/>
  <c r="W70" i="21"/>
  <c r="AQ25" i="13"/>
  <c r="S70" i="21" s="1"/>
  <c r="A28" i="13"/>
  <c r="A24" i="8"/>
  <c r="A24" i="12"/>
  <c r="A24" i="11"/>
  <c r="AA27" i="13"/>
  <c r="K27" i="13"/>
  <c r="S27" i="13"/>
  <c r="AI27" i="13"/>
  <c r="A29" i="1"/>
  <c r="A24" i="2"/>
  <c r="AM27" i="13" l="1"/>
  <c r="AP26" i="13"/>
  <c r="AN26" i="13"/>
  <c r="AA27" i="14"/>
  <c r="A27" i="16"/>
  <c r="W133" i="23"/>
  <c r="W73" i="23"/>
  <c r="N64" i="22"/>
  <c r="I27" i="14"/>
  <c r="Z71" i="23" s="1"/>
  <c r="AD61" i="22"/>
  <c r="AL61" i="22"/>
  <c r="Y61" i="22"/>
  <c r="AG61" i="22"/>
  <c r="AK130" i="23"/>
  <c r="U71" i="21"/>
  <c r="T27" i="13"/>
  <c r="AB131" i="23" s="1"/>
  <c r="AA131" i="23"/>
  <c r="T62" i="22"/>
  <c r="Y131" i="23"/>
  <c r="S62" i="22"/>
  <c r="AJ27" i="13"/>
  <c r="AH131" i="23" s="1"/>
  <c r="AG131" i="23"/>
  <c r="V62" i="22"/>
  <c r="N27" i="14"/>
  <c r="AB71" i="23" s="1"/>
  <c r="AA71" i="23"/>
  <c r="P62" i="22"/>
  <c r="AF61" i="22"/>
  <c r="X61" i="22"/>
  <c r="AC61" i="22"/>
  <c r="AK61" i="22"/>
  <c r="AD131" i="23"/>
  <c r="AC131" i="23"/>
  <c r="AL70" i="23"/>
  <c r="P71" i="21"/>
  <c r="S27" i="14"/>
  <c r="AF71" i="23" s="1"/>
  <c r="AE71" i="23"/>
  <c r="Q62" i="22"/>
  <c r="AH61" i="22"/>
  <c r="Z61" i="22"/>
  <c r="AB27" i="13"/>
  <c r="AF131" i="23" s="1"/>
  <c r="AE131" i="23"/>
  <c r="U62" i="22"/>
  <c r="AA61" i="22"/>
  <c r="AI61" i="22"/>
  <c r="X28" i="14"/>
  <c r="AH72" i="23" s="1"/>
  <c r="AG72" i="23"/>
  <c r="R63" i="22"/>
  <c r="AH62" i="22"/>
  <c r="Z62" i="22"/>
  <c r="AL129" i="23"/>
  <c r="V70" i="21"/>
  <c r="Y71" i="23"/>
  <c r="O62" i="22"/>
  <c r="AJ61" i="22"/>
  <c r="AB61" i="22"/>
  <c r="H28" i="14"/>
  <c r="M28" i="14"/>
  <c r="R28" i="14"/>
  <c r="A29" i="14"/>
  <c r="M29" i="14" s="1"/>
  <c r="A27" i="15"/>
  <c r="A29" i="13"/>
  <c r="A25" i="12"/>
  <c r="A25" i="11"/>
  <c r="A25" i="8"/>
  <c r="AI28" i="13"/>
  <c r="S28" i="13"/>
  <c r="K28" i="13"/>
  <c r="AA28" i="13"/>
  <c r="L27" i="13"/>
  <c r="Z131" i="23" s="1"/>
  <c r="W71" i="21"/>
  <c r="AQ26" i="13"/>
  <c r="S71" i="21" s="1"/>
  <c r="A30" i="1"/>
  <c r="A25" i="2"/>
  <c r="AM28" i="13" l="1"/>
  <c r="AN27" i="13"/>
  <c r="AP27" i="13"/>
  <c r="AB27" i="14"/>
  <c r="AD27" i="14"/>
  <c r="AA28" i="14"/>
  <c r="A28" i="16"/>
  <c r="W134" i="23"/>
  <c r="W74" i="23"/>
  <c r="N65" i="22"/>
  <c r="I28" i="14"/>
  <c r="Z72" i="23" s="1"/>
  <c r="AJ28" i="13"/>
  <c r="AH132" i="23" s="1"/>
  <c r="AG132" i="23"/>
  <c r="V63" i="22"/>
  <c r="AB62" i="22"/>
  <c r="AJ62" i="22"/>
  <c r="N29" i="14"/>
  <c r="AB73" i="23" s="1"/>
  <c r="AA73" i="23"/>
  <c r="P64" i="22"/>
  <c r="AH63" i="22"/>
  <c r="Z63" i="22"/>
  <c r="N28" i="14"/>
  <c r="AB72" i="23" s="1"/>
  <c r="AA72" i="23"/>
  <c r="P63" i="22"/>
  <c r="Y132" i="23"/>
  <c r="S63" i="22"/>
  <c r="W62" i="22"/>
  <c r="AE62" i="22"/>
  <c r="AK62" i="22"/>
  <c r="AC62" i="22"/>
  <c r="T28" i="13"/>
  <c r="AB132" i="23" s="1"/>
  <c r="AA132" i="23"/>
  <c r="T63" i="22"/>
  <c r="Y72" i="23"/>
  <c r="O63" i="22"/>
  <c r="AK131" i="23"/>
  <c r="U72" i="21"/>
  <c r="AK71" i="23"/>
  <c r="O72" i="21"/>
  <c r="AI62" i="22"/>
  <c r="AA62" i="22"/>
  <c r="AD132" i="23"/>
  <c r="AC132" i="23"/>
  <c r="S28" i="14"/>
  <c r="AF72" i="23" s="1"/>
  <c r="AE72" i="23"/>
  <c r="Q63" i="22"/>
  <c r="AF62" i="22"/>
  <c r="X62" i="22"/>
  <c r="AB28" i="13"/>
  <c r="AF132" i="23" s="1"/>
  <c r="AE132" i="23"/>
  <c r="U63" i="22"/>
  <c r="Y62" i="22"/>
  <c r="AG62" i="22"/>
  <c r="AL130" i="23"/>
  <c r="V71" i="21"/>
  <c r="AL62" i="22"/>
  <c r="AD62" i="22"/>
  <c r="Q72" i="21"/>
  <c r="AE27" i="14"/>
  <c r="M72" i="21" s="1"/>
  <c r="H29" i="14"/>
  <c r="R29" i="14"/>
  <c r="A30" i="14"/>
  <c r="R30" i="14" s="1"/>
  <c r="A28" i="15"/>
  <c r="W29" i="14"/>
  <c r="L28" i="13"/>
  <c r="Z132" i="23" s="1"/>
  <c r="W72" i="21"/>
  <c r="AQ27" i="13"/>
  <c r="S72" i="21" s="1"/>
  <c r="A30" i="13"/>
  <c r="A26" i="8"/>
  <c r="A26" i="11"/>
  <c r="A26" i="12"/>
  <c r="AA29" i="13"/>
  <c r="S29" i="13"/>
  <c r="AI29" i="13"/>
  <c r="K29" i="13"/>
  <c r="AM29" i="13" s="1"/>
  <c r="A31" i="1"/>
  <c r="A26" i="2"/>
  <c r="AP29" i="13" l="1"/>
  <c r="AN29" i="13"/>
  <c r="AN28" i="13"/>
  <c r="AP28" i="13"/>
  <c r="AB28" i="14"/>
  <c r="AD28" i="14"/>
  <c r="Q73" i="21" s="1"/>
  <c r="AA29" i="14"/>
  <c r="I29" i="14"/>
  <c r="Z73" i="23" s="1"/>
  <c r="A29" i="16"/>
  <c r="W75" i="23"/>
  <c r="W135" i="23"/>
  <c r="N66" i="22"/>
  <c r="AK132" i="23"/>
  <c r="U73" i="21"/>
  <c r="AC63" i="22"/>
  <c r="AK63" i="22"/>
  <c r="T29" i="13"/>
  <c r="AB133" i="23" s="1"/>
  <c r="AA133" i="23"/>
  <c r="T64" i="22"/>
  <c r="X29" i="14"/>
  <c r="AH73" i="23" s="1"/>
  <c r="AG73" i="23"/>
  <c r="R64" i="22"/>
  <c r="Y73" i="23"/>
  <c r="O64" i="22"/>
  <c r="AD133" i="23"/>
  <c r="AC133" i="23"/>
  <c r="Y63" i="22"/>
  <c r="AG63" i="22"/>
  <c r="AE63" i="22"/>
  <c r="W63" i="22"/>
  <c r="Y133" i="23"/>
  <c r="S64" i="22"/>
  <c r="AJ29" i="13"/>
  <c r="AH133" i="23" s="1"/>
  <c r="AG133" i="23"/>
  <c r="V64" i="22"/>
  <c r="S29" i="14"/>
  <c r="AF73" i="23" s="1"/>
  <c r="AE73" i="23"/>
  <c r="Q64" i="22"/>
  <c r="AB63" i="22"/>
  <c r="AJ63" i="22"/>
  <c r="AB29" i="13"/>
  <c r="AF133" i="23" s="1"/>
  <c r="AE133" i="23"/>
  <c r="U64" i="22"/>
  <c r="AL71" i="23"/>
  <c r="P72" i="21"/>
  <c r="AF63" i="22"/>
  <c r="X63" i="22"/>
  <c r="AL63" i="22"/>
  <c r="AD63" i="22"/>
  <c r="AL131" i="23"/>
  <c r="V72" i="21"/>
  <c r="S30" i="14"/>
  <c r="AF74" i="23" s="1"/>
  <c r="AE74" i="23"/>
  <c r="Q65" i="22"/>
  <c r="AA63" i="22"/>
  <c r="AI63" i="22"/>
  <c r="X64" i="22"/>
  <c r="AF64" i="22"/>
  <c r="AK72" i="23"/>
  <c r="O73" i="21"/>
  <c r="AE28" i="14"/>
  <c r="M73" i="21" s="1"/>
  <c r="H30" i="14"/>
  <c r="W30" i="14"/>
  <c r="M30" i="14"/>
  <c r="A31" i="14"/>
  <c r="H31" i="14" s="1"/>
  <c r="A29" i="15"/>
  <c r="A31" i="13"/>
  <c r="A27" i="8"/>
  <c r="A27" i="12"/>
  <c r="A27" i="11"/>
  <c r="L29" i="13"/>
  <c r="Z133" i="23" s="1"/>
  <c r="S30" i="13"/>
  <c r="AI30" i="13"/>
  <c r="K30" i="13"/>
  <c r="AM30" i="13" s="1"/>
  <c r="AA30" i="13"/>
  <c r="W73" i="21"/>
  <c r="AQ28" i="13"/>
  <c r="S73" i="21" s="1"/>
  <c r="A32" i="1"/>
  <c r="A27" i="2"/>
  <c r="AP30" i="13" l="1"/>
  <c r="AN30" i="13"/>
  <c r="AB29" i="14"/>
  <c r="AD29" i="14"/>
  <c r="Q74" i="21" s="1"/>
  <c r="I30" i="14"/>
  <c r="Z74" i="23" s="1"/>
  <c r="AA30" i="14"/>
  <c r="A30" i="16"/>
  <c r="W76" i="23"/>
  <c r="W136" i="23"/>
  <c r="N67" i="22"/>
  <c r="AL73" i="23"/>
  <c r="P74" i="21"/>
  <c r="AL132" i="23"/>
  <c r="V73" i="21"/>
  <c r="AB30" i="13"/>
  <c r="AF134" i="23" s="1"/>
  <c r="AE134" i="23"/>
  <c r="U65" i="22"/>
  <c r="AE29" i="14"/>
  <c r="M74" i="21" s="1"/>
  <c r="N30" i="14"/>
  <c r="AB74" i="23" s="1"/>
  <c r="AA74" i="23"/>
  <c r="P65" i="22"/>
  <c r="AG65" i="22"/>
  <c r="Y65" i="22"/>
  <c r="AL64" i="22"/>
  <c r="AD64" i="22"/>
  <c r="AH64" i="22"/>
  <c r="Z64" i="22"/>
  <c r="AJ30" i="13"/>
  <c r="AH134" i="23" s="1"/>
  <c r="AG134" i="23"/>
  <c r="V65" i="22"/>
  <c r="AL72" i="23"/>
  <c r="P73" i="21"/>
  <c r="T30" i="13"/>
  <c r="AB134" i="23" s="1"/>
  <c r="AA134" i="23"/>
  <c r="T65" i="22"/>
  <c r="AK133" i="23"/>
  <c r="U74" i="21"/>
  <c r="X30" i="14"/>
  <c r="AH74" i="23" s="1"/>
  <c r="AG74" i="23"/>
  <c r="R65" i="22"/>
  <c r="W64" i="22"/>
  <c r="AE64" i="22"/>
  <c r="AD134" i="23"/>
  <c r="AC134" i="23"/>
  <c r="AK73" i="23"/>
  <c r="O74" i="21"/>
  <c r="Y75" i="23"/>
  <c r="O66" i="22"/>
  <c r="AG64" i="22"/>
  <c r="Y64" i="22"/>
  <c r="Y134" i="23"/>
  <c r="S65" i="22"/>
  <c r="Y74" i="23"/>
  <c r="O65" i="22"/>
  <c r="AC64" i="22"/>
  <c r="AK64" i="22"/>
  <c r="AA64" i="22"/>
  <c r="AI64" i="22"/>
  <c r="AB64" i="22"/>
  <c r="AJ64" i="22"/>
  <c r="M31" i="14"/>
  <c r="W31" i="14"/>
  <c r="R31" i="14"/>
  <c r="A32" i="14"/>
  <c r="A30" i="15"/>
  <c r="I31" i="14"/>
  <c r="Z75" i="23" s="1"/>
  <c r="A32" i="13"/>
  <c r="A28" i="8"/>
  <c r="A28" i="12"/>
  <c r="A28" i="11"/>
  <c r="W74" i="21"/>
  <c r="AQ29" i="13"/>
  <c r="S74" i="21" s="1"/>
  <c r="L30" i="13"/>
  <c r="Z134" i="23" s="1"/>
  <c r="K31" i="13"/>
  <c r="S31" i="13"/>
  <c r="AI31" i="13"/>
  <c r="AA31" i="13"/>
  <c r="A33" i="1"/>
  <c r="A28" i="2"/>
  <c r="AA31" i="14" l="1"/>
  <c r="AM31" i="13"/>
  <c r="AB30" i="14"/>
  <c r="AD30" i="14"/>
  <c r="AB31" i="14"/>
  <c r="AD31" i="14"/>
  <c r="A31" i="16"/>
  <c r="W137" i="23"/>
  <c r="W77" i="23"/>
  <c r="N68" i="22"/>
  <c r="N31" i="14"/>
  <c r="AB75" i="23" s="1"/>
  <c r="AA75" i="23"/>
  <c r="P66" i="22"/>
  <c r="AF65" i="22"/>
  <c r="X65" i="22"/>
  <c r="T31" i="13"/>
  <c r="AB135" i="23" s="1"/>
  <c r="AA135" i="23"/>
  <c r="T66" i="22"/>
  <c r="AI65" i="22"/>
  <c r="AA65" i="22"/>
  <c r="Y135" i="23"/>
  <c r="S66" i="22"/>
  <c r="AJ65" i="22"/>
  <c r="AB65" i="22"/>
  <c r="AK134" i="23"/>
  <c r="U75" i="21"/>
  <c r="S31" i="14"/>
  <c r="AF75" i="23" s="1"/>
  <c r="AE75" i="23"/>
  <c r="Q66" i="22"/>
  <c r="Z65" i="22"/>
  <c r="AH65" i="22"/>
  <c r="AK65" i="22"/>
  <c r="AC65" i="22"/>
  <c r="AB31" i="13"/>
  <c r="AF135" i="23" s="1"/>
  <c r="AE135" i="23"/>
  <c r="U66" i="22"/>
  <c r="AD135" i="23"/>
  <c r="AC135" i="23"/>
  <c r="AJ31" i="13"/>
  <c r="AH135" i="23" s="1"/>
  <c r="AG135" i="23"/>
  <c r="V66" i="22"/>
  <c r="AL133" i="23"/>
  <c r="V74" i="21"/>
  <c r="X31" i="14"/>
  <c r="AH75" i="23" s="1"/>
  <c r="AG75" i="23"/>
  <c r="R66" i="22"/>
  <c r="AK74" i="23"/>
  <c r="O75" i="21"/>
  <c r="AE65" i="22"/>
  <c r="W65" i="22"/>
  <c r="W66" i="22"/>
  <c r="AE66" i="22"/>
  <c r="AD65" i="22"/>
  <c r="AL65" i="22"/>
  <c r="W32" i="14"/>
  <c r="H32" i="14"/>
  <c r="R32" i="14"/>
  <c r="AE30" i="14"/>
  <c r="M75" i="21" s="1"/>
  <c r="M32" i="14"/>
  <c r="Q75" i="21"/>
  <c r="A33" i="14"/>
  <c r="A31" i="15"/>
  <c r="W75" i="21"/>
  <c r="AQ30" i="13"/>
  <c r="S75" i="21" s="1"/>
  <c r="A33" i="13"/>
  <c r="A29" i="8"/>
  <c r="A29" i="11"/>
  <c r="A29" i="12"/>
  <c r="L31" i="13"/>
  <c r="Z135" i="23" s="1"/>
  <c r="AI32" i="13"/>
  <c r="K32" i="13"/>
  <c r="AA32" i="13"/>
  <c r="S32" i="13"/>
  <c r="A34" i="1"/>
  <c r="A29" i="2"/>
  <c r="AM32" i="13" l="1"/>
  <c r="AN31" i="13"/>
  <c r="AP31" i="13"/>
  <c r="AA32" i="14"/>
  <c r="A32" i="16"/>
  <c r="W78" i="23"/>
  <c r="W138" i="23"/>
  <c r="N69" i="22"/>
  <c r="AJ32" i="13"/>
  <c r="AH136" i="23" s="1"/>
  <c r="AG136" i="23"/>
  <c r="V67" i="22"/>
  <c r="M33" i="14"/>
  <c r="AK75" i="23"/>
  <c r="O76" i="21"/>
  <c r="AK66" i="22"/>
  <c r="AC66" i="22"/>
  <c r="AB66" i="22"/>
  <c r="AJ66" i="22"/>
  <c r="T32" i="13"/>
  <c r="AB136" i="23" s="1"/>
  <c r="AA136" i="23"/>
  <c r="T67" i="22"/>
  <c r="AB32" i="13"/>
  <c r="AF136" i="23" s="1"/>
  <c r="AE136" i="23"/>
  <c r="U67" i="22"/>
  <c r="Y76" i="23"/>
  <c r="O67" i="22"/>
  <c r="I32" i="14"/>
  <c r="Z76" i="23" s="1"/>
  <c r="Y66" i="22"/>
  <c r="AG66" i="22"/>
  <c r="W33" i="14"/>
  <c r="AA66" i="22"/>
  <c r="AI66" i="22"/>
  <c r="X66" i="22"/>
  <c r="AF66" i="22"/>
  <c r="AH66" i="22"/>
  <c r="Z66" i="22"/>
  <c r="AD136" i="23"/>
  <c r="AC136" i="23"/>
  <c r="H33" i="14"/>
  <c r="N32" i="14"/>
  <c r="AB76" i="23" s="1"/>
  <c r="AA76" i="23"/>
  <c r="P67" i="22"/>
  <c r="AL74" i="23"/>
  <c r="P75" i="21"/>
  <c r="AL134" i="23"/>
  <c r="V75" i="21"/>
  <c r="S32" i="14"/>
  <c r="AF76" i="23" s="1"/>
  <c r="AE76" i="23"/>
  <c r="Q67" i="22"/>
  <c r="Y136" i="23"/>
  <c r="S67" i="22"/>
  <c r="X32" i="14"/>
  <c r="AH76" i="23" s="1"/>
  <c r="AG76" i="23"/>
  <c r="R67" i="22"/>
  <c r="AK135" i="23"/>
  <c r="U76" i="21"/>
  <c r="R33" i="14"/>
  <c r="AL66" i="22"/>
  <c r="AD66" i="22"/>
  <c r="Q76" i="21"/>
  <c r="AE31" i="14"/>
  <c r="M76" i="21" s="1"/>
  <c r="A34" i="14"/>
  <c r="M34" i="14" s="1"/>
  <c r="A32" i="15"/>
  <c r="W76" i="21"/>
  <c r="AQ31" i="13"/>
  <c r="S76" i="21" s="1"/>
  <c r="S33" i="13"/>
  <c r="AI33" i="13"/>
  <c r="AA33" i="13"/>
  <c r="K33" i="13"/>
  <c r="AM33" i="13" s="1"/>
  <c r="A34" i="13"/>
  <c r="A30" i="8"/>
  <c r="A30" i="12"/>
  <c r="A30" i="11"/>
  <c r="L32" i="13"/>
  <c r="Z136" i="23" s="1"/>
  <c r="A35" i="1"/>
  <c r="A30" i="2"/>
  <c r="AN33" i="13" l="1"/>
  <c r="AP33" i="13"/>
  <c r="AP32" i="13"/>
  <c r="AN32" i="13"/>
  <c r="AB32" i="14"/>
  <c r="AD32" i="14"/>
  <c r="I33" i="14"/>
  <c r="Z77" i="23" s="1"/>
  <c r="AA33" i="14"/>
  <c r="A33" i="16"/>
  <c r="W139" i="23"/>
  <c r="W79" i="23"/>
  <c r="N70" i="22"/>
  <c r="AE32" i="14"/>
  <c r="M77" i="21" s="1"/>
  <c r="AC67" i="22"/>
  <c r="AK67" i="22"/>
  <c r="AF67" i="22"/>
  <c r="X67" i="22"/>
  <c r="S33" i="14"/>
  <c r="AF77" i="23" s="1"/>
  <c r="AE77" i="23"/>
  <c r="Q68" i="22"/>
  <c r="T33" i="13"/>
  <c r="AB137" i="23" s="1"/>
  <c r="AA137" i="23"/>
  <c r="T68" i="22"/>
  <c r="AA67" i="22"/>
  <c r="AI67" i="22"/>
  <c r="AL67" i="22"/>
  <c r="AD67" i="22"/>
  <c r="AK136" i="23"/>
  <c r="U77" i="21"/>
  <c r="Y77" i="23"/>
  <c r="O68" i="22"/>
  <c r="AJ67" i="22"/>
  <c r="AB67" i="22"/>
  <c r="AK76" i="23"/>
  <c r="O77" i="21"/>
  <c r="N33" i="14"/>
  <c r="AB77" i="23" s="1"/>
  <c r="AA77" i="23"/>
  <c r="P68" i="22"/>
  <c r="X33" i="14"/>
  <c r="AH77" i="23" s="1"/>
  <c r="AG77" i="23"/>
  <c r="R68" i="22"/>
  <c r="AD137" i="23"/>
  <c r="AC137" i="23"/>
  <c r="AL135" i="23"/>
  <c r="V76" i="21"/>
  <c r="Z67" i="22"/>
  <c r="AH67" i="22"/>
  <c r="AG67" i="22"/>
  <c r="Y67" i="22"/>
  <c r="AB33" i="13"/>
  <c r="AF137" i="23" s="1"/>
  <c r="AE137" i="23"/>
  <c r="U68" i="22"/>
  <c r="AJ33" i="13"/>
  <c r="AH137" i="23" s="1"/>
  <c r="AG137" i="23"/>
  <c r="V68" i="22"/>
  <c r="AL76" i="23"/>
  <c r="P77" i="21"/>
  <c r="N34" i="14"/>
  <c r="AB78" i="23" s="1"/>
  <c r="AA78" i="23"/>
  <c r="P69" i="22"/>
  <c r="AE67" i="22"/>
  <c r="W67" i="22"/>
  <c r="AL75" i="23"/>
  <c r="P76" i="21"/>
  <c r="Y137" i="23"/>
  <c r="S68" i="22"/>
  <c r="Q77" i="21"/>
  <c r="H34" i="14"/>
  <c r="R34" i="14"/>
  <c r="W34" i="14"/>
  <c r="A35" i="14"/>
  <c r="M35" i="14" s="1"/>
  <c r="A33" i="15"/>
  <c r="L33" i="13"/>
  <c r="Z137" i="23" s="1"/>
  <c r="S34" i="13"/>
  <c r="K34" i="13"/>
  <c r="AA34" i="13"/>
  <c r="AI34" i="13"/>
  <c r="W77" i="21"/>
  <c r="AQ32" i="13"/>
  <c r="S77" i="21" s="1"/>
  <c r="A35" i="13"/>
  <c r="A31" i="11"/>
  <c r="A31" i="8"/>
  <c r="A31" i="12"/>
  <c r="A36" i="1"/>
  <c r="A31" i="2"/>
  <c r="AA34" i="14" l="1"/>
  <c r="AM34" i="13"/>
  <c r="AB33" i="14"/>
  <c r="AD33" i="14"/>
  <c r="Q78" i="21" s="1"/>
  <c r="AB34" i="14"/>
  <c r="AD34" i="14"/>
  <c r="A34" i="16"/>
  <c r="W80" i="23"/>
  <c r="W140" i="23"/>
  <c r="N71" i="22"/>
  <c r="Y138" i="23"/>
  <c r="S69" i="22"/>
  <c r="AC68" i="22"/>
  <c r="AK68" i="22"/>
  <c r="AA68" i="22"/>
  <c r="AI68" i="22"/>
  <c r="AL136" i="23"/>
  <c r="V77" i="21"/>
  <c r="S34" i="14"/>
  <c r="AF78" i="23" s="1"/>
  <c r="AE78" i="23"/>
  <c r="Q69" i="22"/>
  <c r="AF69" i="22"/>
  <c r="X69" i="22"/>
  <c r="AD68" i="22"/>
  <c r="AL68" i="22"/>
  <c r="X68" i="22"/>
  <c r="AF68" i="22"/>
  <c r="AE68" i="22"/>
  <c r="W68" i="22"/>
  <c r="Y68" i="22"/>
  <c r="AG68" i="22"/>
  <c r="I34" i="14"/>
  <c r="Z78" i="23" s="1"/>
  <c r="Y78" i="23"/>
  <c r="O69" i="22"/>
  <c r="Z68" i="22"/>
  <c r="AH68" i="22"/>
  <c r="T34" i="13"/>
  <c r="AB138" i="23" s="1"/>
  <c r="AA138" i="23"/>
  <c r="T69" i="22"/>
  <c r="AD138" i="23"/>
  <c r="AC138" i="23"/>
  <c r="AK137" i="23"/>
  <c r="U78" i="21"/>
  <c r="AJ68" i="22"/>
  <c r="AB68" i="22"/>
  <c r="N35" i="14"/>
  <c r="AB79" i="23" s="1"/>
  <c r="AA79" i="23"/>
  <c r="P70" i="22"/>
  <c r="X34" i="14"/>
  <c r="AH78" i="23" s="1"/>
  <c r="AG78" i="23"/>
  <c r="R69" i="22"/>
  <c r="AJ34" i="13"/>
  <c r="AH138" i="23" s="1"/>
  <c r="AG138" i="23"/>
  <c r="V69" i="22"/>
  <c r="AB34" i="13"/>
  <c r="AF138" i="23" s="1"/>
  <c r="AE138" i="23"/>
  <c r="U69" i="22"/>
  <c r="W35" i="14"/>
  <c r="AK77" i="23"/>
  <c r="O78" i="21"/>
  <c r="AE33" i="14"/>
  <c r="M78" i="21" s="1"/>
  <c r="R35" i="14"/>
  <c r="H35" i="14"/>
  <c r="A36" i="14"/>
  <c r="M36" i="14" s="1"/>
  <c r="A34" i="15"/>
  <c r="A36" i="13"/>
  <c r="A32" i="12"/>
  <c r="A32" i="11"/>
  <c r="A32" i="8"/>
  <c r="L34" i="13"/>
  <c r="Z138" i="23" s="1"/>
  <c r="S35" i="13"/>
  <c r="AI35" i="13"/>
  <c r="K35" i="13"/>
  <c r="AM35" i="13" s="1"/>
  <c r="AA35" i="13"/>
  <c r="W78" i="21"/>
  <c r="AQ33" i="13"/>
  <c r="S78" i="21" s="1"/>
  <c r="A37" i="1"/>
  <c r="A32" i="2"/>
  <c r="AN35" i="13" l="1"/>
  <c r="AP35" i="13"/>
  <c r="AN34" i="13"/>
  <c r="AP34" i="13"/>
  <c r="AA35" i="14"/>
  <c r="A35" i="16"/>
  <c r="W141" i="23"/>
  <c r="W81" i="23"/>
  <c r="N72" i="22"/>
  <c r="AL77" i="23"/>
  <c r="P78" i="21"/>
  <c r="Y139" i="23"/>
  <c r="S70" i="22"/>
  <c r="X35" i="14"/>
  <c r="AH79" i="23" s="1"/>
  <c r="AG79" i="23"/>
  <c r="R70" i="22"/>
  <c r="AK78" i="23"/>
  <c r="O79" i="21"/>
  <c r="AB35" i="13"/>
  <c r="AF139" i="23" s="1"/>
  <c r="AE139" i="23"/>
  <c r="U70" i="22"/>
  <c r="AH69" i="22"/>
  <c r="Z69" i="22"/>
  <c r="N36" i="14"/>
  <c r="AB80" i="23" s="1"/>
  <c r="AA80" i="23"/>
  <c r="P71" i="22"/>
  <c r="AK69" i="22"/>
  <c r="AC69" i="22"/>
  <c r="AJ35" i="13"/>
  <c r="AH139" i="23" s="1"/>
  <c r="AG139" i="23"/>
  <c r="V70" i="22"/>
  <c r="I35" i="14"/>
  <c r="Z79" i="23" s="1"/>
  <c r="Y79" i="23"/>
  <c r="O70" i="22"/>
  <c r="AD139" i="23"/>
  <c r="AC139" i="23"/>
  <c r="AD69" i="22"/>
  <c r="AL69" i="22"/>
  <c r="AB69" i="22"/>
  <c r="AJ69" i="22"/>
  <c r="Y69" i="22"/>
  <c r="AG69" i="22"/>
  <c r="X70" i="22"/>
  <c r="AF70" i="22"/>
  <c r="T35" i="13"/>
  <c r="AB139" i="23" s="1"/>
  <c r="AA139" i="23"/>
  <c r="T70" i="22"/>
  <c r="AL137" i="23"/>
  <c r="V78" i="21"/>
  <c r="S35" i="14"/>
  <c r="AF79" i="23" s="1"/>
  <c r="AE79" i="23"/>
  <c r="Q70" i="22"/>
  <c r="AI69" i="22"/>
  <c r="AA69" i="22"/>
  <c r="AE69" i="22"/>
  <c r="W69" i="22"/>
  <c r="AK138" i="23"/>
  <c r="U79" i="21"/>
  <c r="Q79" i="21"/>
  <c r="AE34" i="14"/>
  <c r="M79" i="21" s="1"/>
  <c r="R36" i="14"/>
  <c r="W36" i="14"/>
  <c r="H36" i="14"/>
  <c r="A37" i="14"/>
  <c r="A35" i="15"/>
  <c r="W79" i="21"/>
  <c r="AQ34" i="13"/>
  <c r="S79" i="21" s="1"/>
  <c r="A37" i="13"/>
  <c r="A33" i="12"/>
  <c r="A33" i="11"/>
  <c r="A33" i="8"/>
  <c r="L35" i="13"/>
  <c r="Z139" i="23" s="1"/>
  <c r="AA36" i="13"/>
  <c r="K36" i="13"/>
  <c r="S36" i="13"/>
  <c r="AI36" i="13"/>
  <c r="A38" i="1"/>
  <c r="A33" i="2"/>
  <c r="AM36" i="13" l="1"/>
  <c r="AB35" i="14"/>
  <c r="AD35" i="14"/>
  <c r="Q80" i="21" s="1"/>
  <c r="AA36" i="14"/>
  <c r="AK79" i="23"/>
  <c r="AE35" i="14"/>
  <c r="M80" i="21" s="1"/>
  <c r="O80" i="21"/>
  <c r="A36" i="16"/>
  <c r="W142" i="23"/>
  <c r="W82" i="23"/>
  <c r="N73" i="22"/>
  <c r="AJ36" i="13"/>
  <c r="AH140" i="23" s="1"/>
  <c r="AG140" i="23"/>
  <c r="V71" i="22"/>
  <c r="AL138" i="23"/>
  <c r="V79" i="21"/>
  <c r="I36" i="14"/>
  <c r="Z80" i="23" s="1"/>
  <c r="Y80" i="23"/>
  <c r="O71" i="22"/>
  <c r="T36" i="13"/>
  <c r="AB140" i="23" s="1"/>
  <c r="AA140" i="23"/>
  <c r="T71" i="22"/>
  <c r="X71" i="22"/>
  <c r="AF71" i="22"/>
  <c r="AC70" i="22"/>
  <c r="AK70" i="22"/>
  <c r="AD140" i="23"/>
  <c r="AC140" i="23"/>
  <c r="Y70" i="22"/>
  <c r="AG70" i="22"/>
  <c r="AB70" i="22"/>
  <c r="AJ70" i="22"/>
  <c r="AI70" i="22"/>
  <c r="AA70" i="22"/>
  <c r="AH70" i="22"/>
  <c r="Z70" i="22"/>
  <c r="AK139" i="23"/>
  <c r="U80" i="21"/>
  <c r="AL78" i="23"/>
  <c r="P79" i="21"/>
  <c r="W70" i="22"/>
  <c r="AE70" i="22"/>
  <c r="Y140" i="23"/>
  <c r="S71" i="22"/>
  <c r="X36" i="14"/>
  <c r="AH80" i="23" s="1"/>
  <c r="AG80" i="23"/>
  <c r="R71" i="22"/>
  <c r="AL79" i="23"/>
  <c r="P80" i="21"/>
  <c r="S36" i="14"/>
  <c r="AF80" i="23" s="1"/>
  <c r="AE80" i="23"/>
  <c r="Q71" i="22"/>
  <c r="AD70" i="22"/>
  <c r="AL70" i="22"/>
  <c r="AB36" i="13"/>
  <c r="AF140" i="23" s="1"/>
  <c r="AE140" i="23"/>
  <c r="U71" i="22"/>
  <c r="W37" i="14"/>
  <c r="M37" i="14"/>
  <c r="R37" i="14"/>
  <c r="H37" i="14"/>
  <c r="A38" i="14"/>
  <c r="W38" i="14" s="1"/>
  <c r="A36" i="15"/>
  <c r="L36" i="13"/>
  <c r="Z140" i="23" s="1"/>
  <c r="A38" i="13"/>
  <c r="A34" i="12"/>
  <c r="A34" i="11"/>
  <c r="A34" i="8"/>
  <c r="W80" i="21"/>
  <c r="AQ35" i="13"/>
  <c r="S80" i="21" s="1"/>
  <c r="K37" i="13"/>
  <c r="AA37" i="13"/>
  <c r="S37" i="13"/>
  <c r="AI37" i="13"/>
  <c r="A39" i="1"/>
  <c r="A34" i="2"/>
  <c r="AM37" i="13" l="1"/>
  <c r="AN36" i="13"/>
  <c r="AP36" i="13"/>
  <c r="AB36" i="14"/>
  <c r="AD36" i="14"/>
  <c r="AA37" i="14"/>
  <c r="A37" i="16"/>
  <c r="W143" i="23"/>
  <c r="W83" i="23"/>
  <c r="N74" i="22"/>
  <c r="AK80" i="23"/>
  <c r="O81" i="21"/>
  <c r="Y71" i="22"/>
  <c r="AG71" i="22"/>
  <c r="AK140" i="23"/>
  <c r="U81" i="21"/>
  <c r="X37" i="14"/>
  <c r="AH81" i="23" s="1"/>
  <c r="AG81" i="23"/>
  <c r="R72" i="22"/>
  <c r="AB71" i="22"/>
  <c r="AJ71" i="22"/>
  <c r="T37" i="13"/>
  <c r="AB141" i="23" s="1"/>
  <c r="AA141" i="23"/>
  <c r="T72" i="22"/>
  <c r="AA71" i="22"/>
  <c r="AI71" i="22"/>
  <c r="X38" i="14"/>
  <c r="AH82" i="23" s="1"/>
  <c r="AG82" i="23"/>
  <c r="R73" i="22"/>
  <c r="W71" i="22"/>
  <c r="AE71" i="22"/>
  <c r="AJ37" i="13"/>
  <c r="AH141" i="23" s="1"/>
  <c r="AG141" i="23"/>
  <c r="V72" i="22"/>
  <c r="Z71" i="22"/>
  <c r="AH71" i="22"/>
  <c r="S37" i="14"/>
  <c r="AF81" i="23" s="1"/>
  <c r="AE81" i="23"/>
  <c r="Q72" i="22"/>
  <c r="AL71" i="22"/>
  <c r="AD71" i="22"/>
  <c r="AD141" i="23"/>
  <c r="AC141" i="23"/>
  <c r="N37" i="14"/>
  <c r="AB81" i="23" s="1"/>
  <c r="AA81" i="23"/>
  <c r="P72" i="22"/>
  <c r="AB37" i="13"/>
  <c r="AF141" i="23" s="1"/>
  <c r="AE141" i="23"/>
  <c r="U72" i="22"/>
  <c r="AL139" i="23"/>
  <c r="V80" i="21"/>
  <c r="Y81" i="23"/>
  <c r="O72" i="22"/>
  <c r="Y141" i="23"/>
  <c r="S72" i="22"/>
  <c r="AC71" i="22"/>
  <c r="AK71" i="22"/>
  <c r="I37" i="14"/>
  <c r="Z81" i="23" s="1"/>
  <c r="AE36" i="14"/>
  <c r="M81" i="21" s="1"/>
  <c r="Q81" i="21"/>
  <c r="M38" i="14"/>
  <c r="R38" i="14"/>
  <c r="H38" i="14"/>
  <c r="A39" i="14"/>
  <c r="H39" i="14" s="1"/>
  <c r="A37" i="15"/>
  <c r="A39" i="13"/>
  <c r="A35" i="11"/>
  <c r="A35" i="8"/>
  <c r="A35" i="12"/>
  <c r="K38" i="13"/>
  <c r="AA38" i="13"/>
  <c r="AI38" i="13"/>
  <c r="S38" i="13"/>
  <c r="L37" i="13"/>
  <c r="Z141" i="23" s="1"/>
  <c r="W81" i="21"/>
  <c r="AQ36" i="13"/>
  <c r="S81" i="21" s="1"/>
  <c r="A40" i="1"/>
  <c r="A35" i="2"/>
  <c r="AM38" i="13" l="1"/>
  <c r="AN37" i="13"/>
  <c r="AP37" i="13"/>
  <c r="AB37" i="14"/>
  <c r="AD37" i="14"/>
  <c r="AA38" i="14"/>
  <c r="A38" i="16"/>
  <c r="W84" i="23"/>
  <c r="W144" i="23"/>
  <c r="N75" i="22"/>
  <c r="Y83" i="23"/>
  <c r="O74" i="22"/>
  <c r="AD142" i="23"/>
  <c r="AC142" i="23"/>
  <c r="S38" i="14"/>
  <c r="AF82" i="23" s="1"/>
  <c r="AE82" i="23"/>
  <c r="Q73" i="22"/>
  <c r="AK81" i="23"/>
  <c r="O82" i="21"/>
  <c r="AI72" i="22"/>
  <c r="AA72" i="22"/>
  <c r="Y142" i="23"/>
  <c r="S73" i="22"/>
  <c r="X72" i="22"/>
  <c r="AF72" i="22"/>
  <c r="T38" i="13"/>
  <c r="AB142" i="23" s="1"/>
  <c r="AA142" i="23"/>
  <c r="T73" i="22"/>
  <c r="N38" i="14"/>
  <c r="AB82" i="23" s="1"/>
  <c r="AA82" i="23"/>
  <c r="P73" i="22"/>
  <c r="AK141" i="23"/>
  <c r="U82" i="21"/>
  <c r="W72" i="22"/>
  <c r="AE72" i="22"/>
  <c r="AG72" i="22"/>
  <c r="Y72" i="22"/>
  <c r="AL72" i="22"/>
  <c r="AD72" i="22"/>
  <c r="AH72" i="22"/>
  <c r="Z72" i="22"/>
  <c r="Z73" i="22"/>
  <c r="AH73" i="22"/>
  <c r="AB72" i="22"/>
  <c r="AJ72" i="22"/>
  <c r="Y82" i="23"/>
  <c r="O73" i="22"/>
  <c r="AJ38" i="13"/>
  <c r="AH142" i="23" s="1"/>
  <c r="AG142" i="23"/>
  <c r="V73" i="22"/>
  <c r="AL140" i="23"/>
  <c r="V81" i="21"/>
  <c r="AB38" i="13"/>
  <c r="AF142" i="23" s="1"/>
  <c r="AE142" i="23"/>
  <c r="U73" i="22"/>
  <c r="AK72" i="22"/>
  <c r="AC72" i="22"/>
  <c r="AL80" i="23"/>
  <c r="P81" i="21"/>
  <c r="AE37" i="14"/>
  <c r="M82" i="21" s="1"/>
  <c r="Q82" i="21"/>
  <c r="I38" i="14"/>
  <c r="Z82" i="23" s="1"/>
  <c r="M39" i="14"/>
  <c r="W39" i="14"/>
  <c r="R39" i="14"/>
  <c r="A40" i="14"/>
  <c r="A38" i="15"/>
  <c r="I39" i="14"/>
  <c r="Z83" i="23" s="1"/>
  <c r="L38" i="13"/>
  <c r="Z142" i="23" s="1"/>
  <c r="A40" i="13"/>
  <c r="A36" i="8"/>
  <c r="A36" i="11"/>
  <c r="A36" i="12"/>
  <c r="W82" i="21"/>
  <c r="AQ37" i="13"/>
  <c r="S82" i="21" s="1"/>
  <c r="AA39" i="13"/>
  <c r="S39" i="13"/>
  <c r="K39" i="13"/>
  <c r="AI39" i="13"/>
  <c r="A41" i="1"/>
  <c r="A36" i="2"/>
  <c r="AM39" i="13" l="1"/>
  <c r="AA39" i="14"/>
  <c r="AN38" i="13"/>
  <c r="AP38" i="13"/>
  <c r="W83" i="21" s="1"/>
  <c r="AB38" i="14"/>
  <c r="AD38" i="14"/>
  <c r="Q83" i="21" s="1"/>
  <c r="AB39" i="14"/>
  <c r="AD39" i="14"/>
  <c r="A39" i="16"/>
  <c r="W145" i="23"/>
  <c r="W85" i="23"/>
  <c r="N76" i="22"/>
  <c r="AE73" i="22"/>
  <c r="W73" i="22"/>
  <c r="Y143" i="23"/>
  <c r="S74" i="22"/>
  <c r="AL81" i="23"/>
  <c r="P82" i="21"/>
  <c r="AL141" i="23"/>
  <c r="V82" i="21"/>
  <c r="AK73" i="22"/>
  <c r="AC73" i="22"/>
  <c r="AK82" i="23"/>
  <c r="O83" i="21"/>
  <c r="AK142" i="23"/>
  <c r="U83" i="21"/>
  <c r="S39" i="14"/>
  <c r="AF83" i="23" s="1"/>
  <c r="AE83" i="23"/>
  <c r="Q74" i="22"/>
  <c r="AJ73" i="22"/>
  <c r="AB73" i="22"/>
  <c r="AI73" i="22"/>
  <c r="AA73" i="22"/>
  <c r="W74" i="22"/>
  <c r="AE74" i="22"/>
  <c r="T39" i="13"/>
  <c r="AB143" i="23" s="1"/>
  <c r="AA143" i="23"/>
  <c r="T74" i="22"/>
  <c r="AE38" i="14"/>
  <c r="M83" i="21" s="1"/>
  <c r="X39" i="14"/>
  <c r="AH83" i="23" s="1"/>
  <c r="AG83" i="23"/>
  <c r="R74" i="22"/>
  <c r="AL73" i="22"/>
  <c r="AD73" i="22"/>
  <c r="Y73" i="22"/>
  <c r="AG73" i="22"/>
  <c r="AD143" i="23"/>
  <c r="AC143" i="23"/>
  <c r="N39" i="14"/>
  <c r="AB83" i="23" s="1"/>
  <c r="AA83" i="23"/>
  <c r="P74" i="22"/>
  <c r="AJ39" i="13"/>
  <c r="AH143" i="23" s="1"/>
  <c r="AG143" i="23"/>
  <c r="V74" i="22"/>
  <c r="AB39" i="13"/>
  <c r="AF143" i="23" s="1"/>
  <c r="AE143" i="23"/>
  <c r="U74" i="22"/>
  <c r="AF73" i="22"/>
  <c r="X73" i="22"/>
  <c r="H40" i="14"/>
  <c r="W40" i="14"/>
  <c r="R40" i="14"/>
  <c r="M40" i="14"/>
  <c r="A41" i="14"/>
  <c r="R41" i="14" s="1"/>
  <c r="A39" i="15"/>
  <c r="A41" i="13"/>
  <c r="A37" i="12"/>
  <c r="A37" i="11"/>
  <c r="A37" i="8"/>
  <c r="L39" i="13"/>
  <c r="Z143" i="23" s="1"/>
  <c r="S40" i="13"/>
  <c r="AI40" i="13"/>
  <c r="AA40" i="13"/>
  <c r="K40" i="13"/>
  <c r="AM40" i="13" s="1"/>
  <c r="AQ38" i="13"/>
  <c r="S83" i="21" s="1"/>
  <c r="A42" i="1"/>
  <c r="A37" i="2"/>
  <c r="AP40" i="13" l="1"/>
  <c r="AN40" i="13"/>
  <c r="AP39" i="13"/>
  <c r="AN39" i="13"/>
  <c r="AA40" i="14"/>
  <c r="A40" i="16"/>
  <c r="W86" i="23"/>
  <c r="W146" i="23"/>
  <c r="N77" i="22"/>
  <c r="Y144" i="23"/>
  <c r="S75" i="22"/>
  <c r="AL74" i="22"/>
  <c r="AD74" i="22"/>
  <c r="AE39" i="14"/>
  <c r="M84" i="21" s="1"/>
  <c r="AK83" i="23"/>
  <c r="O84" i="21"/>
  <c r="AB74" i="22"/>
  <c r="AJ74" i="22"/>
  <c r="AG74" i="22"/>
  <c r="Y74" i="22"/>
  <c r="N40" i="14"/>
  <c r="AB84" i="23" s="1"/>
  <c r="AA84" i="23"/>
  <c r="P75" i="22"/>
  <c r="AJ40" i="13"/>
  <c r="AH144" i="23" s="1"/>
  <c r="AG144" i="23"/>
  <c r="V75" i="22"/>
  <c r="AL142" i="23"/>
  <c r="V83" i="21"/>
  <c r="T40" i="13"/>
  <c r="AB144" i="23" s="1"/>
  <c r="AA144" i="23"/>
  <c r="T75" i="22"/>
  <c r="S40" i="14"/>
  <c r="AF84" i="23" s="1"/>
  <c r="AE84" i="23"/>
  <c r="Q75" i="22"/>
  <c r="AL82" i="23"/>
  <c r="P83" i="21"/>
  <c r="S41" i="14"/>
  <c r="AF85" i="23" s="1"/>
  <c r="AE85" i="23"/>
  <c r="Q76" i="22"/>
  <c r="AB40" i="13"/>
  <c r="AF144" i="23" s="1"/>
  <c r="AE144" i="23"/>
  <c r="U75" i="22"/>
  <c r="AA74" i="22"/>
  <c r="AI74" i="22"/>
  <c r="AK143" i="23"/>
  <c r="U84" i="21"/>
  <c r="X40" i="14"/>
  <c r="AH84" i="23" s="1"/>
  <c r="AG84" i="23"/>
  <c r="R75" i="22"/>
  <c r="AK74" i="22"/>
  <c r="AC74" i="22"/>
  <c r="X74" i="22"/>
  <c r="AF74" i="22"/>
  <c r="AH74" i="22"/>
  <c r="Z74" i="22"/>
  <c r="AD144" i="23"/>
  <c r="AC144" i="23"/>
  <c r="I40" i="14"/>
  <c r="Z84" i="23" s="1"/>
  <c r="Y84" i="23"/>
  <c r="O75" i="22"/>
  <c r="M41" i="14"/>
  <c r="W41" i="14"/>
  <c r="H41" i="14"/>
  <c r="Q84" i="21"/>
  <c r="A42" i="14"/>
  <c r="A40" i="15"/>
  <c r="W84" i="21"/>
  <c r="AQ39" i="13"/>
  <c r="S84" i="21" s="1"/>
  <c r="L40" i="13"/>
  <c r="Z144" i="23" s="1"/>
  <c r="A42" i="13"/>
  <c r="A38" i="11"/>
  <c r="A38" i="8"/>
  <c r="A38" i="12"/>
  <c r="AA41" i="13"/>
  <c r="S41" i="13"/>
  <c r="AI41" i="13"/>
  <c r="K41" i="13"/>
  <c r="AM41" i="13" s="1"/>
  <c r="A43" i="1"/>
  <c r="A38" i="2"/>
  <c r="AN41" i="13" l="1"/>
  <c r="AP41" i="13"/>
  <c r="AB40" i="14"/>
  <c r="AD40" i="14"/>
  <c r="AA41" i="14"/>
  <c r="A41" i="16"/>
  <c r="W87" i="23"/>
  <c r="W147" i="23"/>
  <c r="N78" i="22"/>
  <c r="M42" i="14"/>
  <c r="AJ75" i="22"/>
  <c r="AB75" i="22"/>
  <c r="T41" i="13"/>
  <c r="AB145" i="23" s="1"/>
  <c r="AA145" i="23"/>
  <c r="T76" i="22"/>
  <c r="AK75" i="22"/>
  <c r="AC75" i="22"/>
  <c r="AB41" i="13"/>
  <c r="AF145" i="23" s="1"/>
  <c r="AE145" i="23"/>
  <c r="U76" i="22"/>
  <c r="AK144" i="23"/>
  <c r="U85" i="21"/>
  <c r="I41" i="14"/>
  <c r="Z85" i="23" s="1"/>
  <c r="Y85" i="23"/>
  <c r="O76" i="22"/>
  <c r="AK84" i="23"/>
  <c r="O85" i="21"/>
  <c r="AD75" i="22"/>
  <c r="AL75" i="22"/>
  <c r="R42" i="14"/>
  <c r="AL83" i="23"/>
  <c r="P84" i="21"/>
  <c r="AE75" i="22"/>
  <c r="W75" i="22"/>
  <c r="Y145" i="23"/>
  <c r="S76" i="22"/>
  <c r="AL143" i="23"/>
  <c r="V84" i="21"/>
  <c r="W42" i="14"/>
  <c r="X41" i="14"/>
  <c r="AH85" i="23" s="1"/>
  <c r="AG85" i="23"/>
  <c r="R76" i="22"/>
  <c r="Z75" i="22"/>
  <c r="AH75" i="22"/>
  <c r="Y76" i="22"/>
  <c r="AG76" i="22"/>
  <c r="AA75" i="22"/>
  <c r="AI75" i="22"/>
  <c r="N41" i="14"/>
  <c r="AB85" i="23" s="1"/>
  <c r="AA85" i="23"/>
  <c r="P76" i="22"/>
  <c r="AJ41" i="13"/>
  <c r="AH145" i="23" s="1"/>
  <c r="AG145" i="23"/>
  <c r="V76" i="22"/>
  <c r="H42" i="14"/>
  <c r="AD145" i="23"/>
  <c r="AC145" i="23"/>
  <c r="Y75" i="22"/>
  <c r="AG75" i="22"/>
  <c r="AF75" i="22"/>
  <c r="X75" i="22"/>
  <c r="AE40" i="14"/>
  <c r="M85" i="21" s="1"/>
  <c r="Q85" i="21"/>
  <c r="A43" i="14"/>
  <c r="A41" i="15"/>
  <c r="A43" i="13"/>
  <c r="A39" i="8"/>
  <c r="A39" i="12"/>
  <c r="A39" i="11"/>
  <c r="L41" i="13"/>
  <c r="Z145" i="23" s="1"/>
  <c r="W85" i="21"/>
  <c r="AQ40" i="13"/>
  <c r="S85" i="21" s="1"/>
  <c r="AI42" i="13"/>
  <c r="S42" i="13"/>
  <c r="K42" i="13"/>
  <c r="AA42" i="13"/>
  <c r="A44" i="1"/>
  <c r="A39" i="2"/>
  <c r="AM42" i="13" l="1"/>
  <c r="AN42" i="13" s="1"/>
  <c r="AB41" i="14"/>
  <c r="AD41" i="14"/>
  <c r="AA42" i="14"/>
  <c r="AE42" i="14" s="1"/>
  <c r="M87" i="21" s="1"/>
  <c r="A42" i="16"/>
  <c r="W88" i="23"/>
  <c r="W148" i="23"/>
  <c r="N79" i="22"/>
  <c r="AC76" i="22"/>
  <c r="AK76" i="22"/>
  <c r="W43" i="14"/>
  <c r="S42" i="14"/>
  <c r="AF86" i="23" s="1"/>
  <c r="AE86" i="23"/>
  <c r="Q77" i="22"/>
  <c r="AL84" i="23"/>
  <c r="P85" i="21"/>
  <c r="T42" i="13"/>
  <c r="AB146" i="23" s="1"/>
  <c r="AA146" i="23"/>
  <c r="T77" i="22"/>
  <c r="M43" i="14"/>
  <c r="Z76" i="22"/>
  <c r="AH76" i="22"/>
  <c r="W76" i="22"/>
  <c r="AE76" i="22"/>
  <c r="AJ76" i="22"/>
  <c r="AB76" i="22"/>
  <c r="AJ42" i="13"/>
  <c r="AH146" i="23" s="1"/>
  <c r="AG146" i="23"/>
  <c r="V77" i="22"/>
  <c r="R43" i="14"/>
  <c r="AK85" i="23"/>
  <c r="O86" i="21"/>
  <c r="AL144" i="23"/>
  <c r="V85" i="21"/>
  <c r="Y86" i="23"/>
  <c r="O77" i="22"/>
  <c r="I42" i="14"/>
  <c r="Z86" i="23" s="1"/>
  <c r="AL76" i="22"/>
  <c r="AD76" i="22"/>
  <c r="N42" i="14"/>
  <c r="AB86" i="23" s="1"/>
  <c r="AA86" i="23"/>
  <c r="P77" i="22"/>
  <c r="Y146" i="23"/>
  <c r="S77" i="22"/>
  <c r="AA76" i="22"/>
  <c r="AI76" i="22"/>
  <c r="AF76" i="22"/>
  <c r="X76" i="22"/>
  <c r="AB42" i="13"/>
  <c r="AF146" i="23" s="1"/>
  <c r="AE146" i="23"/>
  <c r="U77" i="22"/>
  <c r="X42" i="14"/>
  <c r="AH86" i="23" s="1"/>
  <c r="AG86" i="23"/>
  <c r="R77" i="22"/>
  <c r="AD146" i="23"/>
  <c r="AC146" i="23"/>
  <c r="AK145" i="23"/>
  <c r="U86" i="21"/>
  <c r="Q86" i="21"/>
  <c r="AE41" i="14"/>
  <c r="M86" i="21" s="1"/>
  <c r="H43" i="14"/>
  <c r="A44" i="14"/>
  <c r="M44" i="14" s="1"/>
  <c r="A42" i="15"/>
  <c r="W86" i="21"/>
  <c r="AQ41" i="13"/>
  <c r="S86" i="21" s="1"/>
  <c r="A44" i="13"/>
  <c r="A40" i="8"/>
  <c r="A40" i="12"/>
  <c r="A40" i="11"/>
  <c r="L42" i="13"/>
  <c r="Z146" i="23" s="1"/>
  <c r="K43" i="13"/>
  <c r="AI43" i="13"/>
  <c r="S43" i="13"/>
  <c r="AA43" i="13"/>
  <c r="A45" i="1"/>
  <c r="A40" i="2"/>
  <c r="AP42" i="13" l="1"/>
  <c r="AA43" i="14"/>
  <c r="AM43" i="13"/>
  <c r="AB42" i="14"/>
  <c r="AL86" i="23" s="1"/>
  <c r="AD42" i="14"/>
  <c r="AB43" i="14"/>
  <c r="AD43" i="14"/>
  <c r="R44" i="14"/>
  <c r="S44" i="14" s="1"/>
  <c r="AF88" i="23" s="1"/>
  <c r="Q87" i="21"/>
  <c r="I43" i="14"/>
  <c r="Z87" i="23" s="1"/>
  <c r="A43" i="16"/>
  <c r="W149" i="23"/>
  <c r="W89" i="23"/>
  <c r="N80" i="22"/>
  <c r="AK146" i="23"/>
  <c r="U87" i="21"/>
  <c r="AL145" i="23"/>
  <c r="V86" i="21"/>
  <c r="N44" i="14"/>
  <c r="AB88" i="23" s="1"/>
  <c r="AA88" i="23"/>
  <c r="P79" i="22"/>
  <c r="AH77" i="22"/>
  <c r="Z77" i="22"/>
  <c r="AK86" i="23"/>
  <c r="O87" i="21"/>
  <c r="AB43" i="13"/>
  <c r="AF147" i="23" s="1"/>
  <c r="AE147" i="23"/>
  <c r="U78" i="22"/>
  <c r="W44" i="14"/>
  <c r="AB77" i="22"/>
  <c r="AJ77" i="22"/>
  <c r="X43" i="14"/>
  <c r="AH87" i="23" s="1"/>
  <c r="AG87" i="23"/>
  <c r="R78" i="22"/>
  <c r="N43" i="14"/>
  <c r="AB87" i="23" s="1"/>
  <c r="AA87" i="23"/>
  <c r="P78" i="22"/>
  <c r="H44" i="14"/>
  <c r="AI77" i="22"/>
  <c r="AA77" i="22"/>
  <c r="AL85" i="23"/>
  <c r="P86" i="21"/>
  <c r="T43" i="13"/>
  <c r="AB147" i="23" s="1"/>
  <c r="AA147" i="23"/>
  <c r="T78" i="22"/>
  <c r="AJ43" i="13"/>
  <c r="AH147" i="23" s="1"/>
  <c r="AG147" i="23"/>
  <c r="V78" i="22"/>
  <c r="S43" i="14"/>
  <c r="AF87" i="23" s="1"/>
  <c r="AE87" i="23"/>
  <c r="Q78" i="22"/>
  <c r="Q79" i="22"/>
  <c r="AD147" i="23"/>
  <c r="AC147" i="23"/>
  <c r="AK77" i="22"/>
  <c r="AC77" i="22"/>
  <c r="Y147" i="23"/>
  <c r="S78" i="22"/>
  <c r="Y87" i="23"/>
  <c r="O78" i="22"/>
  <c r="AF77" i="22"/>
  <c r="X77" i="22"/>
  <c r="AE77" i="22"/>
  <c r="W77" i="22"/>
  <c r="AD77" i="22"/>
  <c r="AL77" i="22"/>
  <c r="Y77" i="22"/>
  <c r="AG77" i="22"/>
  <c r="A45" i="14"/>
  <c r="A43" i="15"/>
  <c r="I44" i="14"/>
  <c r="Z88" i="23" s="1"/>
  <c r="A45" i="13"/>
  <c r="A41" i="11"/>
  <c r="A41" i="8"/>
  <c r="A41" i="12"/>
  <c r="W87" i="21"/>
  <c r="AQ42" i="13"/>
  <c r="S87" i="21" s="1"/>
  <c r="S44" i="13"/>
  <c r="AI44" i="13"/>
  <c r="K44" i="13"/>
  <c r="AA44" i="13"/>
  <c r="L43" i="13"/>
  <c r="Z147" i="23" s="1"/>
  <c r="A46" i="1"/>
  <c r="A41" i="2"/>
  <c r="AE88" i="23" l="1"/>
  <c r="P87" i="21"/>
  <c r="AM44" i="13"/>
  <c r="AN43" i="13"/>
  <c r="AP43" i="13"/>
  <c r="AA44" i="14"/>
  <c r="AB44" i="14" s="1"/>
  <c r="A44" i="16"/>
  <c r="W90" i="23"/>
  <c r="W150" i="23"/>
  <c r="N81" i="22"/>
  <c r="Q88" i="21"/>
  <c r="AE43" i="14"/>
  <c r="M88" i="21" s="1"/>
  <c r="R45" i="14"/>
  <c r="S45" i="14" s="1"/>
  <c r="AF89" i="23" s="1"/>
  <c r="AJ44" i="13"/>
  <c r="AH148" i="23" s="1"/>
  <c r="AG148" i="23"/>
  <c r="V79" i="22"/>
  <c r="AL87" i="23"/>
  <c r="P88" i="21"/>
  <c r="AG79" i="22"/>
  <c r="Y79" i="22"/>
  <c r="AB78" i="22"/>
  <c r="AJ78" i="22"/>
  <c r="X78" i="22"/>
  <c r="AF78" i="22"/>
  <c r="T44" i="13"/>
  <c r="AB148" i="23" s="1"/>
  <c r="AA148" i="23"/>
  <c r="T79" i="22"/>
  <c r="AH78" i="22"/>
  <c r="Z78" i="22"/>
  <c r="Y148" i="23"/>
  <c r="S79" i="22"/>
  <c r="AD148" i="23"/>
  <c r="AC148" i="23"/>
  <c r="Y78" i="22"/>
  <c r="AG78" i="22"/>
  <c r="AC78" i="22"/>
  <c r="AK78" i="22"/>
  <c r="AL146" i="23"/>
  <c r="V87" i="21"/>
  <c r="AK87" i="23"/>
  <c r="O88" i="21"/>
  <c r="Y88" i="23"/>
  <c r="O79" i="22"/>
  <c r="W78" i="22"/>
  <c r="AE78" i="22"/>
  <c r="AK147" i="23"/>
  <c r="U88" i="21"/>
  <c r="AB44" i="13"/>
  <c r="AF148" i="23" s="1"/>
  <c r="AE148" i="23"/>
  <c r="U79" i="22"/>
  <c r="AI78" i="22"/>
  <c r="AA78" i="22"/>
  <c r="AD78" i="22"/>
  <c r="AL78" i="22"/>
  <c r="X44" i="14"/>
  <c r="AH88" i="23" s="1"/>
  <c r="AG88" i="23"/>
  <c r="R79" i="22"/>
  <c r="X79" i="22"/>
  <c r="AF79" i="22"/>
  <c r="H45" i="14"/>
  <c r="M45" i="14"/>
  <c r="W45" i="14"/>
  <c r="A46" i="14"/>
  <c r="R46" i="14" s="1"/>
  <c r="A44" i="15"/>
  <c r="A46" i="13"/>
  <c r="A42" i="12"/>
  <c r="A42" i="11"/>
  <c r="A42" i="8"/>
  <c r="L44" i="13"/>
  <c r="Z148" i="23" s="1"/>
  <c r="W88" i="21"/>
  <c r="AQ43" i="13"/>
  <c r="S88" i="21" s="1"/>
  <c r="AI45" i="13"/>
  <c r="K45" i="13"/>
  <c r="S45" i="13"/>
  <c r="AA45" i="13"/>
  <c r="A47" i="1"/>
  <c r="A42" i="2"/>
  <c r="AD44" i="14" l="1"/>
  <c r="AM45" i="13"/>
  <c r="AN44" i="13"/>
  <c r="AP44" i="13"/>
  <c r="AE89" i="23"/>
  <c r="Q80" i="22"/>
  <c r="AG80" i="22" s="1"/>
  <c r="AA45" i="14"/>
  <c r="A45" i="16"/>
  <c r="W151" i="23"/>
  <c r="W91" i="23"/>
  <c r="N82" i="22"/>
  <c r="Y89" i="23"/>
  <c r="O80" i="22"/>
  <c r="AJ45" i="13"/>
  <c r="AH149" i="23" s="1"/>
  <c r="AG149" i="23"/>
  <c r="V80" i="22"/>
  <c r="AK88" i="23"/>
  <c r="O89" i="21"/>
  <c r="AD149" i="23"/>
  <c r="AC149" i="23"/>
  <c r="W46" i="14"/>
  <c r="AC79" i="22"/>
  <c r="AK79" i="22"/>
  <c r="H46" i="14"/>
  <c r="AA46" i="14" s="1"/>
  <c r="S46" i="14"/>
  <c r="AF90" i="23" s="1"/>
  <c r="AE90" i="23"/>
  <c r="Q81" i="22"/>
  <c r="Z79" i="22"/>
  <c r="AH79" i="22"/>
  <c r="AJ79" i="22"/>
  <c r="AB79" i="22"/>
  <c r="AD79" i="22"/>
  <c r="AL79" i="22"/>
  <c r="AL147" i="23"/>
  <c r="V88" i="21"/>
  <c r="X45" i="14"/>
  <c r="AH89" i="23" s="1"/>
  <c r="AG89" i="23"/>
  <c r="R80" i="22"/>
  <c r="Y149" i="23"/>
  <c r="S80" i="22"/>
  <c r="I45" i="14"/>
  <c r="Z89" i="23" s="1"/>
  <c r="AI79" i="22"/>
  <c r="AA79" i="22"/>
  <c r="AB45" i="13"/>
  <c r="AF149" i="23" s="1"/>
  <c r="AE149" i="23"/>
  <c r="U80" i="22"/>
  <c r="T45" i="13"/>
  <c r="AB149" i="23" s="1"/>
  <c r="AA149" i="23"/>
  <c r="T80" i="22"/>
  <c r="AK148" i="23"/>
  <c r="U89" i="21"/>
  <c r="N45" i="14"/>
  <c r="AB89" i="23" s="1"/>
  <c r="AA89" i="23"/>
  <c r="P80" i="22"/>
  <c r="W79" i="22"/>
  <c r="AE79" i="22"/>
  <c r="Q89" i="21"/>
  <c r="AE44" i="14"/>
  <c r="M89" i="21" s="1"/>
  <c r="M46" i="14"/>
  <c r="A47" i="14"/>
  <c r="R47" i="14" s="1"/>
  <c r="A45" i="15"/>
  <c r="W89" i="21"/>
  <c r="AQ44" i="13"/>
  <c r="S89" i="21" s="1"/>
  <c r="A47" i="13"/>
  <c r="A43" i="8"/>
  <c r="A43" i="12"/>
  <c r="A43" i="11"/>
  <c r="L45" i="13"/>
  <c r="Z149" i="23" s="1"/>
  <c r="S46" i="13"/>
  <c r="AI46" i="13"/>
  <c r="K46" i="13"/>
  <c r="AA46" i="13"/>
  <c r="A48" i="1"/>
  <c r="A43" i="2"/>
  <c r="AM46" i="13" l="1"/>
  <c r="AN45" i="13"/>
  <c r="AP45" i="13"/>
  <c r="AB46" i="14"/>
  <c r="AD46" i="14"/>
  <c r="AB45" i="14"/>
  <c r="AD45" i="14"/>
  <c r="Q90" i="21" s="1"/>
  <c r="Y80" i="22"/>
  <c r="A46" i="16"/>
  <c r="W152" i="23"/>
  <c r="W92" i="23"/>
  <c r="N83" i="22"/>
  <c r="I46" i="14"/>
  <c r="Z90" i="23" s="1"/>
  <c r="AL88" i="23"/>
  <c r="P89" i="21"/>
  <c r="X46" i="14"/>
  <c r="AH90" i="23" s="1"/>
  <c r="AG90" i="23"/>
  <c r="R81" i="22"/>
  <c r="S47" i="14"/>
  <c r="AF91" i="23" s="1"/>
  <c r="AE91" i="23"/>
  <c r="Q82" i="22"/>
  <c r="AK80" i="22"/>
  <c r="AC80" i="22"/>
  <c r="AL80" i="22"/>
  <c r="AD80" i="22"/>
  <c r="AL148" i="23"/>
  <c r="V89" i="21"/>
  <c r="AG81" i="22"/>
  <c r="Y81" i="22"/>
  <c r="AK89" i="23"/>
  <c r="O90" i="21"/>
  <c r="AB80" i="22"/>
  <c r="AJ80" i="22"/>
  <c r="X80" i="22"/>
  <c r="AF80" i="22"/>
  <c r="Y90" i="23"/>
  <c r="O81" i="22"/>
  <c r="AD150" i="23"/>
  <c r="AC150" i="23"/>
  <c r="N46" i="14"/>
  <c r="AB90" i="23" s="1"/>
  <c r="AA90" i="23"/>
  <c r="P81" i="22"/>
  <c r="AH80" i="22"/>
  <c r="Z80" i="22"/>
  <c r="W80" i="22"/>
  <c r="AE80" i="22"/>
  <c r="AK149" i="23"/>
  <c r="U90" i="21"/>
  <c r="AB46" i="13"/>
  <c r="AF150" i="23" s="1"/>
  <c r="AE150" i="23"/>
  <c r="U81" i="22"/>
  <c r="Y150" i="23"/>
  <c r="S81" i="22"/>
  <c r="AJ46" i="13"/>
  <c r="AH150" i="23" s="1"/>
  <c r="AG150" i="23"/>
  <c r="V81" i="22"/>
  <c r="T46" i="13"/>
  <c r="AB150" i="23" s="1"/>
  <c r="AA150" i="23"/>
  <c r="T81" i="22"/>
  <c r="AA80" i="22"/>
  <c r="AI80" i="22"/>
  <c r="AE45" i="14"/>
  <c r="M90" i="21" s="1"/>
  <c r="W47" i="14"/>
  <c r="H47" i="14"/>
  <c r="M47" i="14"/>
  <c r="A48" i="14"/>
  <c r="W48" i="14" s="1"/>
  <c r="A46" i="15"/>
  <c r="W90" i="21"/>
  <c r="AQ45" i="13"/>
  <c r="S90" i="21" s="1"/>
  <c r="A48" i="13"/>
  <c r="A44" i="8"/>
  <c r="A44" i="12"/>
  <c r="A44" i="11"/>
  <c r="L46" i="13"/>
  <c r="Z150" i="23" s="1"/>
  <c r="S47" i="13"/>
  <c r="AA47" i="13"/>
  <c r="K47" i="13"/>
  <c r="AI47" i="13"/>
  <c r="A49" i="1"/>
  <c r="A44" i="2"/>
  <c r="AM47" i="13" l="1"/>
  <c r="AN47" i="13" s="1"/>
  <c r="AA47" i="14"/>
  <c r="AP47" i="13"/>
  <c r="AN46" i="13"/>
  <c r="AP46" i="13"/>
  <c r="AB47" i="14"/>
  <c r="AD47" i="14"/>
  <c r="Q91" i="21"/>
  <c r="A47" i="16"/>
  <c r="W153" i="23"/>
  <c r="W93" i="23"/>
  <c r="N84" i="22"/>
  <c r="AE46" i="14"/>
  <c r="M91" i="21" s="1"/>
  <c r="Y151" i="23"/>
  <c r="S82" i="22"/>
  <c r="AJ81" i="22"/>
  <c r="AB81" i="22"/>
  <c r="AC81" i="22"/>
  <c r="AK81" i="22"/>
  <c r="AF81" i="22"/>
  <c r="X81" i="22"/>
  <c r="AE81" i="22"/>
  <c r="W81" i="22"/>
  <c r="Z81" i="22"/>
  <c r="AH81" i="22"/>
  <c r="Y91" i="23"/>
  <c r="O82" i="22"/>
  <c r="Y82" i="22"/>
  <c r="AG82" i="22"/>
  <c r="X47" i="14"/>
  <c r="AH91" i="23" s="1"/>
  <c r="AG91" i="23"/>
  <c r="R82" i="22"/>
  <c r="AD151" i="23"/>
  <c r="AC151" i="23"/>
  <c r="AD81" i="22"/>
  <c r="AL81" i="22"/>
  <c r="X48" i="14"/>
  <c r="AH92" i="23" s="1"/>
  <c r="AG92" i="23"/>
  <c r="R83" i="22"/>
  <c r="AK90" i="23"/>
  <c r="O91" i="21"/>
  <c r="AL89" i="23"/>
  <c r="P90" i="21"/>
  <c r="AB47" i="13"/>
  <c r="AF151" i="23" s="1"/>
  <c r="AE151" i="23"/>
  <c r="U82" i="22"/>
  <c r="T47" i="13"/>
  <c r="AB151" i="23" s="1"/>
  <c r="AA151" i="23"/>
  <c r="T82" i="22"/>
  <c r="AL90" i="23"/>
  <c r="P91" i="21"/>
  <c r="AK150" i="23"/>
  <c r="U91" i="21"/>
  <c r="N47" i="14"/>
  <c r="AB91" i="23" s="1"/>
  <c r="AA91" i="23"/>
  <c r="P82" i="22"/>
  <c r="AJ47" i="13"/>
  <c r="AH151" i="23" s="1"/>
  <c r="AG151" i="23"/>
  <c r="V82" i="22"/>
  <c r="AL149" i="23"/>
  <c r="V90" i="21"/>
  <c r="AI81" i="22"/>
  <c r="AA81" i="22"/>
  <c r="M48" i="14"/>
  <c r="I47" i="14"/>
  <c r="Z91" i="23" s="1"/>
  <c r="R48" i="14"/>
  <c r="H48" i="14"/>
  <c r="A49" i="14"/>
  <c r="W49" i="14" s="1"/>
  <c r="A47" i="15"/>
  <c r="W91" i="21"/>
  <c r="AQ46" i="13"/>
  <c r="S91" i="21" s="1"/>
  <c r="A49" i="13"/>
  <c r="A45" i="11"/>
  <c r="A45" i="12"/>
  <c r="A45" i="8"/>
  <c r="L47" i="13"/>
  <c r="Z151" i="23" s="1"/>
  <c r="K48" i="13"/>
  <c r="AA48" i="13"/>
  <c r="S48" i="13"/>
  <c r="AI48" i="13"/>
  <c r="A50" i="1"/>
  <c r="A45" i="2"/>
  <c r="AM48" i="13" l="1"/>
  <c r="AA48" i="14"/>
  <c r="A48" i="16"/>
  <c r="W94" i="23"/>
  <c r="W154" i="23"/>
  <c r="N85" i="22"/>
  <c r="AK91" i="23"/>
  <c r="O92" i="21"/>
  <c r="X82" i="22"/>
  <c r="AF82" i="22"/>
  <c r="AB48" i="13"/>
  <c r="AF152" i="23" s="1"/>
  <c r="AE152" i="23"/>
  <c r="U83" i="22"/>
  <c r="Y152" i="23"/>
  <c r="S83" i="22"/>
  <c r="W82" i="22"/>
  <c r="AE82" i="22"/>
  <c r="S48" i="14"/>
  <c r="AF92" i="23" s="1"/>
  <c r="AE92" i="23"/>
  <c r="Q83" i="22"/>
  <c r="N48" i="14"/>
  <c r="AB92" i="23" s="1"/>
  <c r="AA92" i="23"/>
  <c r="P83" i="22"/>
  <c r="X49" i="14"/>
  <c r="AH93" i="23" s="1"/>
  <c r="AG93" i="23"/>
  <c r="R84" i="22"/>
  <c r="AK151" i="23"/>
  <c r="U92" i="21"/>
  <c r="AB82" i="22"/>
  <c r="AJ82" i="22"/>
  <c r="AL150" i="23"/>
  <c r="V91" i="21"/>
  <c r="AH82" i="22"/>
  <c r="Z82" i="22"/>
  <c r="AI82" i="22"/>
  <c r="AA82" i="22"/>
  <c r="T48" i="13"/>
  <c r="AB152" i="23" s="1"/>
  <c r="AA152" i="23"/>
  <c r="T83" i="22"/>
  <c r="I48" i="14"/>
  <c r="Z92" i="23" s="1"/>
  <c r="Y92" i="23"/>
  <c r="O83" i="22"/>
  <c r="Z83" i="22"/>
  <c r="AH83" i="22"/>
  <c r="AD152" i="23"/>
  <c r="AC152" i="23"/>
  <c r="AJ48" i="13"/>
  <c r="AH152" i="23" s="1"/>
  <c r="AG152" i="23"/>
  <c r="V83" i="22"/>
  <c r="AL82" i="22"/>
  <c r="AD82" i="22"/>
  <c r="AK82" i="22"/>
  <c r="AC82" i="22"/>
  <c r="Q92" i="21"/>
  <c r="AE47" i="14"/>
  <c r="M92" i="21" s="1"/>
  <c r="H49" i="14"/>
  <c r="R49" i="14"/>
  <c r="M49" i="14"/>
  <c r="A50" i="14"/>
  <c r="W50" i="14" s="1"/>
  <c r="A48" i="15"/>
  <c r="A50" i="13"/>
  <c r="A46" i="8"/>
  <c r="A46" i="12"/>
  <c r="A46" i="11"/>
  <c r="AI49" i="13"/>
  <c r="AA49" i="13"/>
  <c r="S49" i="13"/>
  <c r="K49" i="13"/>
  <c r="AM49" i="13" s="1"/>
  <c r="W92" i="21"/>
  <c r="AQ47" i="13"/>
  <c r="S92" i="21" s="1"/>
  <c r="L48" i="13"/>
  <c r="Z152" i="23" s="1"/>
  <c r="A51" i="1"/>
  <c r="A46" i="2"/>
  <c r="AN49" i="13" l="1"/>
  <c r="AP49" i="13"/>
  <c r="AN48" i="13"/>
  <c r="AP48" i="13"/>
  <c r="AB48" i="14"/>
  <c r="AD48" i="14"/>
  <c r="AA49" i="14"/>
  <c r="I49" i="14"/>
  <c r="Z93" i="23" s="1"/>
  <c r="A49" i="16"/>
  <c r="W155" i="23"/>
  <c r="W95" i="23"/>
  <c r="N86" i="22"/>
  <c r="S49" i="14"/>
  <c r="AF93" i="23" s="1"/>
  <c r="AE93" i="23"/>
  <c r="Q84" i="22"/>
  <c r="AK83" i="22"/>
  <c r="AC83" i="22"/>
  <c r="AD83" i="22"/>
  <c r="AL83" i="22"/>
  <c r="T49" i="13"/>
  <c r="AB153" i="23" s="1"/>
  <c r="AA153" i="23"/>
  <c r="T84" i="22"/>
  <c r="N49" i="14"/>
  <c r="AB93" i="23" s="1"/>
  <c r="AA93" i="23"/>
  <c r="P84" i="22"/>
  <c r="AJ83" i="22"/>
  <c r="AB83" i="22"/>
  <c r="AF83" i="22"/>
  <c r="X83" i="22"/>
  <c r="AE83" i="22"/>
  <c r="W83" i="22"/>
  <c r="AH84" i="22"/>
  <c r="Z84" i="22"/>
  <c r="Y93" i="23"/>
  <c r="O84" i="22"/>
  <c r="X50" i="14"/>
  <c r="AH94" i="23" s="1"/>
  <c r="AG94" i="23"/>
  <c r="R85" i="22"/>
  <c r="Y153" i="23"/>
  <c r="S84" i="22"/>
  <c r="AD153" i="23"/>
  <c r="AC153" i="23"/>
  <c r="AK152" i="23"/>
  <c r="U93" i="21"/>
  <c r="AB49" i="13"/>
  <c r="AF153" i="23" s="1"/>
  <c r="AE153" i="23"/>
  <c r="U84" i="22"/>
  <c r="AL151" i="23"/>
  <c r="V92" i="21"/>
  <c r="AK92" i="23"/>
  <c r="O93" i="21"/>
  <c r="AG83" i="22"/>
  <c r="Y83" i="22"/>
  <c r="AI83" i="22"/>
  <c r="AA83" i="22"/>
  <c r="AJ49" i="13"/>
  <c r="AH153" i="23" s="1"/>
  <c r="AG153" i="23"/>
  <c r="V84" i="22"/>
  <c r="AE48" i="14"/>
  <c r="M93" i="21" s="1"/>
  <c r="M50" i="14"/>
  <c r="AL91" i="23"/>
  <c r="P92" i="21"/>
  <c r="R50" i="14"/>
  <c r="H50" i="14"/>
  <c r="Q93" i="21"/>
  <c r="A51" i="14"/>
  <c r="A49" i="15"/>
  <c r="A51" i="13"/>
  <c r="A47" i="8"/>
  <c r="A47" i="11"/>
  <c r="A47" i="12"/>
  <c r="W93" i="21"/>
  <c r="AQ48" i="13"/>
  <c r="S93" i="21" s="1"/>
  <c r="L49" i="13"/>
  <c r="Z153" i="23" s="1"/>
  <c r="AA50" i="13"/>
  <c r="K50" i="13"/>
  <c r="S50" i="13"/>
  <c r="AI50" i="13"/>
  <c r="A52" i="1"/>
  <c r="A47" i="2"/>
  <c r="AM50" i="13" l="1"/>
  <c r="AB49" i="14"/>
  <c r="AD49" i="14"/>
  <c r="AA50" i="14"/>
  <c r="A50" i="16"/>
  <c r="W96" i="23"/>
  <c r="W156" i="23"/>
  <c r="N87" i="22"/>
  <c r="AB50" i="13"/>
  <c r="AF154" i="23" s="1"/>
  <c r="AE154" i="23"/>
  <c r="U85" i="22"/>
  <c r="X84" i="22"/>
  <c r="AF84" i="22"/>
  <c r="Y154" i="23"/>
  <c r="S85" i="22"/>
  <c r="AL92" i="23"/>
  <c r="P93" i="21"/>
  <c r="AC84" i="22"/>
  <c r="AK84" i="22"/>
  <c r="AK93" i="23"/>
  <c r="O94" i="21"/>
  <c r="AB84" i="22"/>
  <c r="AJ84" i="22"/>
  <c r="AL84" i="22"/>
  <c r="AD84" i="22"/>
  <c r="AK153" i="23"/>
  <c r="U94" i="21"/>
  <c r="AH85" i="22"/>
  <c r="Z85" i="22"/>
  <c r="Y84" i="22"/>
  <c r="AG84" i="22"/>
  <c r="AD154" i="23"/>
  <c r="AC154" i="23"/>
  <c r="AJ50" i="13"/>
  <c r="AH154" i="23" s="1"/>
  <c r="AG154" i="23"/>
  <c r="V85" i="22"/>
  <c r="S50" i="14"/>
  <c r="AF94" i="23" s="1"/>
  <c r="AE94" i="23"/>
  <c r="Q85" i="22"/>
  <c r="N50" i="14"/>
  <c r="AB94" i="23" s="1"/>
  <c r="AA94" i="23"/>
  <c r="P85" i="22"/>
  <c r="AI84" i="22"/>
  <c r="AA84" i="22"/>
  <c r="W84" i="22"/>
  <c r="AE84" i="22"/>
  <c r="I50" i="14"/>
  <c r="Z94" i="23" s="1"/>
  <c r="Y94" i="23"/>
  <c r="O85" i="22"/>
  <c r="T50" i="13"/>
  <c r="AB154" i="23" s="1"/>
  <c r="AA154" i="23"/>
  <c r="T85" i="22"/>
  <c r="AL152" i="23"/>
  <c r="V93" i="21"/>
  <c r="Q94" i="21"/>
  <c r="AE49" i="14"/>
  <c r="M94" i="21" s="1"/>
  <c r="M51" i="14"/>
  <c r="W51" i="14"/>
  <c r="R51" i="14"/>
  <c r="H51" i="14"/>
  <c r="AA51" i="14" s="1"/>
  <c r="A52" i="14"/>
  <c r="H52" i="14" s="1"/>
  <c r="A50" i="15"/>
  <c r="W94" i="21"/>
  <c r="AQ49" i="13"/>
  <c r="S94" i="21" s="1"/>
  <c r="A52" i="13"/>
  <c r="A48" i="8"/>
  <c r="A48" i="11"/>
  <c r="A48" i="12"/>
  <c r="L50" i="13"/>
  <c r="Z154" i="23" s="1"/>
  <c r="AI51" i="13"/>
  <c r="AA51" i="13"/>
  <c r="K51" i="13"/>
  <c r="S51" i="13"/>
  <c r="A53" i="1"/>
  <c r="A48" i="2"/>
  <c r="AM51" i="13" l="1"/>
  <c r="AN50" i="13"/>
  <c r="AP50" i="13"/>
  <c r="AB50" i="14"/>
  <c r="AD50" i="14"/>
  <c r="AB51" i="14"/>
  <c r="AD51" i="14"/>
  <c r="A51" i="16"/>
  <c r="W157" i="23"/>
  <c r="W97" i="23"/>
  <c r="N88" i="22"/>
  <c r="AE50" i="14"/>
  <c r="M95" i="21" s="1"/>
  <c r="Y85" i="22"/>
  <c r="AG85" i="22"/>
  <c r="AJ51" i="13"/>
  <c r="AH155" i="23" s="1"/>
  <c r="AG155" i="23"/>
  <c r="V86" i="22"/>
  <c r="S51" i="14"/>
  <c r="AF95" i="23" s="1"/>
  <c r="AE95" i="23"/>
  <c r="Q86" i="22"/>
  <c r="AD85" i="22"/>
  <c r="AL85" i="22"/>
  <c r="I51" i="14"/>
  <c r="Z95" i="23" s="1"/>
  <c r="Y95" i="23"/>
  <c r="O86" i="22"/>
  <c r="AE85" i="22"/>
  <c r="W85" i="22"/>
  <c r="AI85" i="22"/>
  <c r="AA85" i="22"/>
  <c r="AD155" i="23"/>
  <c r="AC155" i="23"/>
  <c r="X51" i="14"/>
  <c r="AH95" i="23" s="1"/>
  <c r="AG95" i="23"/>
  <c r="R86" i="22"/>
  <c r="Y155" i="23"/>
  <c r="S86" i="22"/>
  <c r="AB51" i="13"/>
  <c r="AF155" i="23" s="1"/>
  <c r="AE155" i="23"/>
  <c r="U86" i="22"/>
  <c r="AL94" i="23"/>
  <c r="P95" i="21"/>
  <c r="AL93" i="23"/>
  <c r="P94" i="21"/>
  <c r="R52" i="14"/>
  <c r="M52" i="14"/>
  <c r="AA52" i="14" s="1"/>
  <c r="AF85" i="22"/>
  <c r="X85" i="22"/>
  <c r="AK85" i="22"/>
  <c r="AC85" i="22"/>
  <c r="Y96" i="23"/>
  <c r="O87" i="22"/>
  <c r="T51" i="13"/>
  <c r="AB155" i="23" s="1"/>
  <c r="AA155" i="23"/>
  <c r="T86" i="22"/>
  <c r="AK154" i="23"/>
  <c r="U95" i="21"/>
  <c r="N51" i="14"/>
  <c r="AB95" i="23" s="1"/>
  <c r="AA95" i="23"/>
  <c r="P86" i="22"/>
  <c r="AL153" i="23"/>
  <c r="V94" i="21"/>
  <c r="Q95" i="21"/>
  <c r="AK94" i="23"/>
  <c r="O95" i="21"/>
  <c r="AB85" i="22"/>
  <c r="AJ85" i="22"/>
  <c r="W52" i="14"/>
  <c r="A53" i="14"/>
  <c r="A51" i="15"/>
  <c r="I52" i="14"/>
  <c r="Z96" i="23" s="1"/>
  <c r="W95" i="21"/>
  <c r="AQ50" i="13"/>
  <c r="S95" i="21" s="1"/>
  <c r="A53" i="13"/>
  <c r="A49" i="11"/>
  <c r="A49" i="12"/>
  <c r="A49" i="8"/>
  <c r="L51" i="13"/>
  <c r="Z155" i="23" s="1"/>
  <c r="AI52" i="13"/>
  <c r="S52" i="13"/>
  <c r="AA52" i="13"/>
  <c r="K52" i="13"/>
  <c r="AM52" i="13" s="1"/>
  <c r="A54" i="1"/>
  <c r="A49" i="2"/>
  <c r="AN52" i="13" l="1"/>
  <c r="AP52" i="13"/>
  <c r="AN51" i="13"/>
  <c r="AP51" i="13"/>
  <c r="AB52" i="14"/>
  <c r="AD52" i="14"/>
  <c r="A52" i="16"/>
  <c r="W158" i="23"/>
  <c r="W98" i="23"/>
  <c r="N89" i="22"/>
  <c r="AK96" i="23"/>
  <c r="AK155" i="23"/>
  <c r="U96" i="21"/>
  <c r="AJ86" i="22"/>
  <c r="AB86" i="22"/>
  <c r="Y156" i="23"/>
  <c r="S87" i="22"/>
  <c r="Z86" i="22"/>
  <c r="AH86" i="22"/>
  <c r="Y86" i="22"/>
  <c r="AG86" i="22"/>
  <c r="AJ52" i="13"/>
  <c r="AH156" i="23" s="1"/>
  <c r="AG156" i="23"/>
  <c r="V87" i="22"/>
  <c r="S52" i="14"/>
  <c r="AF96" i="23" s="1"/>
  <c r="AE96" i="23"/>
  <c r="Q87" i="22"/>
  <c r="AB52" i="13"/>
  <c r="AF156" i="23" s="1"/>
  <c r="AE156" i="23"/>
  <c r="U87" i="22"/>
  <c r="AL154" i="23"/>
  <c r="V95" i="21"/>
  <c r="X52" i="14"/>
  <c r="AH96" i="23" s="1"/>
  <c r="AG96" i="23"/>
  <c r="R87" i="22"/>
  <c r="AD156" i="23"/>
  <c r="AC156" i="23"/>
  <c r="Q96" i="21"/>
  <c r="AK95" i="23"/>
  <c r="O96" i="21"/>
  <c r="AE87" i="22"/>
  <c r="W87" i="22"/>
  <c r="AE51" i="14"/>
  <c r="M96" i="21" s="1"/>
  <c r="AC86" i="22"/>
  <c r="AK86" i="22"/>
  <c r="AL86" i="22"/>
  <c r="AD86" i="22"/>
  <c r="AI86" i="22"/>
  <c r="AA86" i="22"/>
  <c r="W86" i="22"/>
  <c r="AE86" i="22"/>
  <c r="X86" i="22"/>
  <c r="AF86" i="22"/>
  <c r="T52" i="13"/>
  <c r="AB156" i="23" s="1"/>
  <c r="AA156" i="23"/>
  <c r="T87" i="22"/>
  <c r="N52" i="14"/>
  <c r="AB96" i="23" s="1"/>
  <c r="AA96" i="23"/>
  <c r="P87" i="22"/>
  <c r="W53" i="14"/>
  <c r="M53" i="14"/>
  <c r="H53" i="14"/>
  <c r="R53" i="14"/>
  <c r="A54" i="14"/>
  <c r="A52" i="15"/>
  <c r="Q97" i="21"/>
  <c r="W96" i="21"/>
  <c r="AQ51" i="13"/>
  <c r="S96" i="21" s="1"/>
  <c r="A54" i="13"/>
  <c r="A50" i="12"/>
  <c r="A50" i="11"/>
  <c r="A50" i="8"/>
  <c r="L52" i="13"/>
  <c r="Z156" i="23" s="1"/>
  <c r="AA53" i="13"/>
  <c r="K53" i="13"/>
  <c r="AI53" i="13"/>
  <c r="S53" i="13"/>
  <c r="A55" i="1"/>
  <c r="A50" i="2"/>
  <c r="AM53" i="13" l="1"/>
  <c r="AA53" i="14"/>
  <c r="AB53" i="14" s="1"/>
  <c r="A53" i="16"/>
  <c r="W159" i="23"/>
  <c r="W99" i="23"/>
  <c r="N90" i="22"/>
  <c r="AE52" i="14"/>
  <c r="M97" i="21" s="1"/>
  <c r="O97" i="21"/>
  <c r="AK156" i="23"/>
  <c r="U97" i="21"/>
  <c r="S53" i="14"/>
  <c r="AF97" i="23" s="1"/>
  <c r="AE97" i="23"/>
  <c r="Q88" i="22"/>
  <c r="Y97" i="23"/>
  <c r="O88" i="22"/>
  <c r="AJ87" i="22"/>
  <c r="AB87" i="22"/>
  <c r="AJ53" i="13"/>
  <c r="AH157" i="23" s="1"/>
  <c r="AG157" i="23"/>
  <c r="V88" i="22"/>
  <c r="N53" i="14"/>
  <c r="AB97" i="23" s="1"/>
  <c r="AA97" i="23"/>
  <c r="P88" i="22"/>
  <c r="AK87" i="22"/>
  <c r="AC87" i="22"/>
  <c r="AI87" i="22"/>
  <c r="AA87" i="22"/>
  <c r="AL95" i="23"/>
  <c r="P96" i="21"/>
  <c r="AF87" i="22"/>
  <c r="X87" i="22"/>
  <c r="T53" i="13"/>
  <c r="AB157" i="23" s="1"/>
  <c r="AA157" i="23"/>
  <c r="T88" i="22"/>
  <c r="AD157" i="23"/>
  <c r="AC157" i="23"/>
  <c r="Y157" i="23"/>
  <c r="S88" i="22"/>
  <c r="AH87" i="22"/>
  <c r="Z87" i="22"/>
  <c r="Y87" i="22"/>
  <c r="AG87" i="22"/>
  <c r="AL155" i="23"/>
  <c r="V96" i="21"/>
  <c r="AD87" i="22"/>
  <c r="AL87" i="22"/>
  <c r="AB53" i="13"/>
  <c r="AF157" i="23" s="1"/>
  <c r="AE157" i="23"/>
  <c r="U88" i="22"/>
  <c r="AL96" i="23"/>
  <c r="P97" i="21"/>
  <c r="X53" i="14"/>
  <c r="AH97" i="23" s="1"/>
  <c r="AG97" i="23"/>
  <c r="R88" i="22"/>
  <c r="I53" i="14"/>
  <c r="Z97" i="23" s="1"/>
  <c r="W54" i="14"/>
  <c r="H54" i="14"/>
  <c r="M54" i="14"/>
  <c r="R54" i="14"/>
  <c r="A55" i="14"/>
  <c r="M55" i="14" s="1"/>
  <c r="A53" i="15"/>
  <c r="L53" i="13"/>
  <c r="Z157" i="23" s="1"/>
  <c r="W97" i="21"/>
  <c r="AQ52" i="13"/>
  <c r="S97" i="21" s="1"/>
  <c r="A55" i="13"/>
  <c r="A51" i="12"/>
  <c r="A51" i="11"/>
  <c r="A51" i="8"/>
  <c r="S54" i="13"/>
  <c r="AI54" i="13"/>
  <c r="K54" i="13"/>
  <c r="AA54" i="13"/>
  <c r="A56" i="1"/>
  <c r="A51" i="2"/>
  <c r="AD53" i="14" l="1"/>
  <c r="AM54" i="13"/>
  <c r="AA54" i="14"/>
  <c r="AB54" i="14" s="1"/>
  <c r="AN53" i="13"/>
  <c r="AP53" i="13"/>
  <c r="A54" i="16"/>
  <c r="W100" i="23"/>
  <c r="W160" i="23"/>
  <c r="N91" i="22"/>
  <c r="Q98" i="21"/>
  <c r="AH88" i="22"/>
  <c r="Z88" i="22"/>
  <c r="AG88" i="22"/>
  <c r="Y88" i="22"/>
  <c r="X54" i="14"/>
  <c r="AH98" i="23" s="1"/>
  <c r="AG98" i="23"/>
  <c r="R89" i="22"/>
  <c r="AL88" i="22"/>
  <c r="AD88" i="22"/>
  <c r="AJ54" i="13"/>
  <c r="AH158" i="23" s="1"/>
  <c r="AG158" i="23"/>
  <c r="V89" i="22"/>
  <c r="Y158" i="23"/>
  <c r="S89" i="22"/>
  <c r="I54" i="14"/>
  <c r="Z98" i="23" s="1"/>
  <c r="Y98" i="23"/>
  <c r="O89" i="22"/>
  <c r="X88" i="22"/>
  <c r="AF88" i="22"/>
  <c r="S54" i="14"/>
  <c r="AF98" i="23" s="1"/>
  <c r="AE98" i="23"/>
  <c r="Q89" i="22"/>
  <c r="W88" i="22"/>
  <c r="AE88" i="22"/>
  <c r="AL97" i="23"/>
  <c r="P98" i="21"/>
  <c r="T54" i="13"/>
  <c r="AB158" i="23" s="1"/>
  <c r="AA158" i="23"/>
  <c r="T89" i="22"/>
  <c r="AE53" i="14"/>
  <c r="M98" i="21" s="1"/>
  <c r="AK97" i="23"/>
  <c r="O98" i="21"/>
  <c r="AL156" i="23"/>
  <c r="V97" i="21"/>
  <c r="AK88" i="22"/>
  <c r="AC88" i="22"/>
  <c r="AI88" i="22"/>
  <c r="AA88" i="22"/>
  <c r="AB88" i="22"/>
  <c r="AJ88" i="22"/>
  <c r="AB54" i="13"/>
  <c r="AF158" i="23" s="1"/>
  <c r="AE158" i="23"/>
  <c r="U89" i="22"/>
  <c r="AK157" i="23"/>
  <c r="U98" i="21"/>
  <c r="N54" i="14"/>
  <c r="AB98" i="23" s="1"/>
  <c r="AA98" i="23"/>
  <c r="P89" i="22"/>
  <c r="N55" i="14"/>
  <c r="AB99" i="23" s="1"/>
  <c r="AA99" i="23"/>
  <c r="P90" i="22"/>
  <c r="AD158" i="23"/>
  <c r="AC158" i="23"/>
  <c r="W55" i="14"/>
  <c r="R55" i="14"/>
  <c r="H55" i="14"/>
  <c r="A56" i="14"/>
  <c r="R56" i="14" s="1"/>
  <c r="A54" i="15"/>
  <c r="K55" i="13"/>
  <c r="S55" i="13"/>
  <c r="AA55" i="13"/>
  <c r="AI55" i="13"/>
  <c r="A56" i="13"/>
  <c r="A52" i="8"/>
  <c r="A52" i="12"/>
  <c r="A52" i="11"/>
  <c r="L54" i="13"/>
  <c r="Z158" i="23" s="1"/>
  <c r="W98" i="21"/>
  <c r="AQ53" i="13"/>
  <c r="S98" i="21" s="1"/>
  <c r="A57" i="1"/>
  <c r="A52" i="2"/>
  <c r="AM55" i="13" l="1"/>
  <c r="AD54" i="14"/>
  <c r="AN55" i="13"/>
  <c r="AP55" i="13"/>
  <c r="AN54" i="13"/>
  <c r="AP54" i="13"/>
  <c r="AA55" i="14"/>
  <c r="A55" i="16"/>
  <c r="W161" i="23"/>
  <c r="W101" i="23"/>
  <c r="N92" i="22"/>
  <c r="AE89" i="22"/>
  <c r="W89" i="22"/>
  <c r="Z89" i="22"/>
  <c r="AH89" i="22"/>
  <c r="AK158" i="23"/>
  <c r="U99" i="21"/>
  <c r="AJ55" i="13"/>
  <c r="AH159" i="23" s="1"/>
  <c r="AG159" i="23"/>
  <c r="V90" i="22"/>
  <c r="S56" i="14"/>
  <c r="AF100" i="23" s="1"/>
  <c r="AE100" i="23"/>
  <c r="Q91" i="22"/>
  <c r="X90" i="22"/>
  <c r="AF90" i="22"/>
  <c r="AF89" i="22"/>
  <c r="X89" i="22"/>
  <c r="S55" i="14"/>
  <c r="AF99" i="23" s="1"/>
  <c r="AE99" i="23"/>
  <c r="Q90" i="22"/>
  <c r="X55" i="14"/>
  <c r="AH99" i="23" s="1"/>
  <c r="AG99" i="23"/>
  <c r="R90" i="22"/>
  <c r="Y89" i="22"/>
  <c r="AG89" i="22"/>
  <c r="AB55" i="13"/>
  <c r="AF159" i="23" s="1"/>
  <c r="AE159" i="23"/>
  <c r="U90" i="22"/>
  <c r="AD159" i="23"/>
  <c r="AC159" i="23"/>
  <c r="AD89" i="22"/>
  <c r="AL89" i="22"/>
  <c r="Y159" i="23"/>
  <c r="S90" i="22"/>
  <c r="AK98" i="23"/>
  <c r="O99" i="21"/>
  <c r="AJ89" i="22"/>
  <c r="AB89" i="22"/>
  <c r="AI89" i="22"/>
  <c r="AA89" i="22"/>
  <c r="AL157" i="23"/>
  <c r="V98" i="21"/>
  <c r="T55" i="13"/>
  <c r="AB159" i="23" s="1"/>
  <c r="AA159" i="23"/>
  <c r="T90" i="22"/>
  <c r="I55" i="14"/>
  <c r="Z99" i="23" s="1"/>
  <c r="Y99" i="23"/>
  <c r="O90" i="22"/>
  <c r="AK89" i="22"/>
  <c r="AC89" i="22"/>
  <c r="W56" i="14"/>
  <c r="M56" i="14"/>
  <c r="AE54" i="14"/>
  <c r="M99" i="21" s="1"/>
  <c r="Q99" i="21"/>
  <c r="H56" i="14"/>
  <c r="A57" i="14"/>
  <c r="W57" i="14" s="1"/>
  <c r="A55" i="15"/>
  <c r="A57" i="13"/>
  <c r="A53" i="8"/>
  <c r="A53" i="12"/>
  <c r="A53" i="11"/>
  <c r="S56" i="13"/>
  <c r="K56" i="13"/>
  <c r="AI56" i="13"/>
  <c r="AA56" i="13"/>
  <c r="W99" i="21"/>
  <c r="AQ54" i="13"/>
  <c r="S99" i="21" s="1"/>
  <c r="L55" i="13"/>
  <c r="Z159" i="23" s="1"/>
  <c r="A58" i="1"/>
  <c r="A53" i="2"/>
  <c r="AM56" i="13" l="1"/>
  <c r="AB55" i="14"/>
  <c r="AD55" i="14"/>
  <c r="Q100" i="21" s="1"/>
  <c r="AA56" i="14"/>
  <c r="A56" i="16"/>
  <c r="W102" i="23"/>
  <c r="W162" i="23"/>
  <c r="N93" i="22"/>
  <c r="AL98" i="23"/>
  <c r="P99" i="21"/>
  <c r="AL158" i="23"/>
  <c r="V99" i="21"/>
  <c r="X56" i="14"/>
  <c r="AH100" i="23" s="1"/>
  <c r="AG100" i="23"/>
  <c r="R91" i="22"/>
  <c r="AB90" i="22"/>
  <c r="AJ90" i="22"/>
  <c r="AB56" i="13"/>
  <c r="AF160" i="23" s="1"/>
  <c r="AE160" i="23"/>
  <c r="U91" i="22"/>
  <c r="I56" i="14"/>
  <c r="Z100" i="23" s="1"/>
  <c r="Y100" i="23"/>
  <c r="O91" i="22"/>
  <c r="Y91" i="22"/>
  <c r="AG91" i="22"/>
  <c r="AK90" i="22"/>
  <c r="AC90" i="22"/>
  <c r="AD160" i="23"/>
  <c r="AC160" i="23"/>
  <c r="X57" i="14"/>
  <c r="AH101" i="23" s="1"/>
  <c r="AG101" i="23"/>
  <c r="R92" i="22"/>
  <c r="M57" i="14"/>
  <c r="AJ56" i="13"/>
  <c r="AH160" i="23" s="1"/>
  <c r="AG160" i="23"/>
  <c r="V91" i="22"/>
  <c r="R57" i="14"/>
  <c r="AG90" i="22"/>
  <c r="Y90" i="22"/>
  <c r="AA90" i="22"/>
  <c r="AI90" i="22"/>
  <c r="Y160" i="23"/>
  <c r="S91" i="22"/>
  <c r="H57" i="14"/>
  <c r="N56" i="14"/>
  <c r="AB100" i="23" s="1"/>
  <c r="AA100" i="23"/>
  <c r="P91" i="22"/>
  <c r="W90" i="22"/>
  <c r="AE90" i="22"/>
  <c r="AH90" i="22"/>
  <c r="Z90" i="22"/>
  <c r="AK159" i="23"/>
  <c r="U100" i="21"/>
  <c r="T56" i="13"/>
  <c r="AB160" i="23" s="1"/>
  <c r="AA160" i="23"/>
  <c r="T91" i="22"/>
  <c r="AK99" i="23"/>
  <c r="O100" i="21"/>
  <c r="AL90" i="22"/>
  <c r="AD90" i="22"/>
  <c r="AE55" i="14"/>
  <c r="M100" i="21" s="1"/>
  <c r="A58" i="14"/>
  <c r="A56" i="15"/>
  <c r="A58" i="13"/>
  <c r="A54" i="8"/>
  <c r="A54" i="12"/>
  <c r="A54" i="11"/>
  <c r="W100" i="21"/>
  <c r="AQ55" i="13"/>
  <c r="S100" i="21" s="1"/>
  <c r="L56" i="13"/>
  <c r="Z160" i="23" s="1"/>
  <c r="K57" i="13"/>
  <c r="AI57" i="13"/>
  <c r="S57" i="13"/>
  <c r="AA57" i="13"/>
  <c r="A59" i="1"/>
  <c r="A54" i="2"/>
  <c r="AM57" i="13" l="1"/>
  <c r="AN57" i="13"/>
  <c r="AP57" i="13"/>
  <c r="AN56" i="13"/>
  <c r="AP56" i="13"/>
  <c r="AB56" i="14"/>
  <c r="AD56" i="14"/>
  <c r="AA57" i="14"/>
  <c r="Q101" i="21"/>
  <c r="I57" i="14"/>
  <c r="Z101" i="23" s="1"/>
  <c r="W58" i="14"/>
  <c r="AG102" i="23" s="1"/>
  <c r="M58" i="14"/>
  <c r="P93" i="22" s="1"/>
  <c r="A57" i="16"/>
  <c r="W103" i="23"/>
  <c r="W163" i="23"/>
  <c r="N94" i="22"/>
  <c r="R58" i="14"/>
  <c r="AE102" i="23" s="1"/>
  <c r="H58" i="14"/>
  <c r="I58" i="14" s="1"/>
  <c r="Z102" i="23" s="1"/>
  <c r="Z91" i="22"/>
  <c r="AH91" i="22"/>
  <c r="Z92" i="22"/>
  <c r="AH92" i="22"/>
  <c r="AB57" i="13"/>
  <c r="AF161" i="23" s="1"/>
  <c r="AE161" i="23"/>
  <c r="U92" i="22"/>
  <c r="AJ57" i="13"/>
  <c r="AH161" i="23" s="1"/>
  <c r="AG161" i="23"/>
  <c r="V92" i="22"/>
  <c r="AL99" i="23"/>
  <c r="P100" i="21"/>
  <c r="Y161" i="23"/>
  <c r="S92" i="22"/>
  <c r="N57" i="14"/>
  <c r="AB101" i="23" s="1"/>
  <c r="AA101" i="23"/>
  <c r="P92" i="22"/>
  <c r="AJ91" i="22"/>
  <c r="AB91" i="22"/>
  <c r="T57" i="13"/>
  <c r="AB161" i="23" s="1"/>
  <c r="AA161" i="23"/>
  <c r="T92" i="22"/>
  <c r="AL159" i="23"/>
  <c r="V100" i="21"/>
  <c r="AD161" i="23"/>
  <c r="AC161" i="23"/>
  <c r="Y101" i="23"/>
  <c r="O92" i="22"/>
  <c r="S57" i="14"/>
  <c r="AF101" i="23" s="1"/>
  <c r="AE101" i="23"/>
  <c r="Q92" i="22"/>
  <c r="AE91" i="22"/>
  <c r="W91" i="22"/>
  <c r="AF91" i="22"/>
  <c r="X91" i="22"/>
  <c r="AC91" i="22"/>
  <c r="AK91" i="22"/>
  <c r="AK160" i="23"/>
  <c r="U101" i="21"/>
  <c r="AK100" i="23"/>
  <c r="O101" i="21"/>
  <c r="AA91" i="22"/>
  <c r="AI91" i="22"/>
  <c r="AL91" i="22"/>
  <c r="AD91" i="22"/>
  <c r="AE56" i="14"/>
  <c r="M101" i="21" s="1"/>
  <c r="A59" i="14"/>
  <c r="M59" i="14" s="1"/>
  <c r="A57" i="15"/>
  <c r="A59" i="13"/>
  <c r="A55" i="8"/>
  <c r="A55" i="12"/>
  <c r="A55" i="11"/>
  <c r="W101" i="21"/>
  <c r="AQ56" i="13"/>
  <c r="S101" i="21" s="1"/>
  <c r="L57" i="13"/>
  <c r="Z161" i="23" s="1"/>
  <c r="AA58" i="13"/>
  <c r="AI58" i="13"/>
  <c r="S58" i="13"/>
  <c r="K58" i="13"/>
  <c r="AM58" i="13" s="1"/>
  <c r="A60" i="1"/>
  <c r="A55" i="2"/>
  <c r="AN58" i="13" l="1"/>
  <c r="AP58" i="13"/>
  <c r="AB57" i="14"/>
  <c r="AD57" i="14"/>
  <c r="X58" i="14"/>
  <c r="AH102" i="23" s="1"/>
  <c r="Y102" i="23"/>
  <c r="AA58" i="14"/>
  <c r="O93" i="22"/>
  <c r="AE93" i="22" s="1"/>
  <c r="AA102" i="23"/>
  <c r="N58" i="14"/>
  <c r="AB102" i="23" s="1"/>
  <c r="S58" i="14"/>
  <c r="AF102" i="23" s="1"/>
  <c r="O102" i="21"/>
  <c r="AE57" i="14"/>
  <c r="M102" i="21" s="1"/>
  <c r="Q93" i="22"/>
  <c r="Y93" i="22" s="1"/>
  <c r="AK101" i="23"/>
  <c r="Q102" i="21"/>
  <c r="A58" i="16"/>
  <c r="W104" i="23"/>
  <c r="W164" i="23"/>
  <c r="N95" i="22"/>
  <c r="R93" i="22"/>
  <c r="AH93" i="22" s="1"/>
  <c r="AL100" i="23"/>
  <c r="P101" i="21"/>
  <c r="AA92" i="22"/>
  <c r="AI92" i="22"/>
  <c r="AB58" i="13"/>
  <c r="AF162" i="23" s="1"/>
  <c r="AE162" i="23"/>
  <c r="U93" i="22"/>
  <c r="W59" i="14"/>
  <c r="AC92" i="22"/>
  <c r="AK92" i="22"/>
  <c r="Y162" i="23"/>
  <c r="S93" i="22"/>
  <c r="N59" i="14"/>
  <c r="AB103" i="23" s="1"/>
  <c r="AA103" i="23"/>
  <c r="P94" i="22"/>
  <c r="T58" i="13"/>
  <c r="AB162" i="23" s="1"/>
  <c r="AA162" i="23"/>
  <c r="T93" i="22"/>
  <c r="AJ58" i="13"/>
  <c r="AH162" i="23" s="1"/>
  <c r="AG162" i="23"/>
  <c r="V93" i="22"/>
  <c r="H59" i="14"/>
  <c r="Y92" i="22"/>
  <c r="AG92" i="22"/>
  <c r="AL101" i="23"/>
  <c r="P102" i="21"/>
  <c r="AF92" i="22"/>
  <c r="X92" i="22"/>
  <c r="AL92" i="22"/>
  <c r="AD92" i="22"/>
  <c r="R59" i="14"/>
  <c r="W92" i="22"/>
  <c r="AE92" i="22"/>
  <c r="AB92" i="22"/>
  <c r="AJ92" i="22"/>
  <c r="AF93" i="22"/>
  <c r="X93" i="22"/>
  <c r="AL160" i="23"/>
  <c r="V101" i="21"/>
  <c r="AD162" i="23"/>
  <c r="AC162" i="23"/>
  <c r="AK161" i="23"/>
  <c r="U102" i="21"/>
  <c r="A60" i="14"/>
  <c r="W60" i="14" s="1"/>
  <c r="A58" i="15"/>
  <c r="W102" i="21"/>
  <c r="AQ57" i="13"/>
  <c r="S102" i="21" s="1"/>
  <c r="L58" i="13"/>
  <c r="Z162" i="23" s="1"/>
  <c r="A60" i="13"/>
  <c r="A56" i="12"/>
  <c r="A56" i="11"/>
  <c r="A56" i="8"/>
  <c r="K59" i="13"/>
  <c r="AA59" i="13"/>
  <c r="S59" i="13"/>
  <c r="AI59" i="13"/>
  <c r="A61" i="1"/>
  <c r="A56" i="2"/>
  <c r="AM59" i="13" l="1"/>
  <c r="AB58" i="14"/>
  <c r="AD58" i="14"/>
  <c r="W93" i="22"/>
  <c r="AA59" i="14"/>
  <c r="AG93" i="22"/>
  <c r="O103" i="21"/>
  <c r="AK102" i="23"/>
  <c r="Q103" i="21"/>
  <c r="AE58" i="14"/>
  <c r="M103" i="21" s="1"/>
  <c r="Z93" i="22"/>
  <c r="M60" i="14"/>
  <c r="AA104" i="23" s="1"/>
  <c r="A59" i="16"/>
  <c r="W165" i="23"/>
  <c r="W105" i="23"/>
  <c r="N96" i="22"/>
  <c r="AJ93" i="22"/>
  <c r="AB93" i="22"/>
  <c r="AL102" i="23"/>
  <c r="P103" i="21"/>
  <c r="X60" i="14"/>
  <c r="AH104" i="23" s="1"/>
  <c r="AG104" i="23"/>
  <c r="R95" i="22"/>
  <c r="X94" i="22"/>
  <c r="AF94" i="22"/>
  <c r="AJ59" i="13"/>
  <c r="AH163" i="23" s="1"/>
  <c r="AG163" i="23"/>
  <c r="V94" i="22"/>
  <c r="X59" i="14"/>
  <c r="AH103" i="23" s="1"/>
  <c r="AG103" i="23"/>
  <c r="R94" i="22"/>
  <c r="T59" i="13"/>
  <c r="AB163" i="23" s="1"/>
  <c r="AA163" i="23"/>
  <c r="T94" i="22"/>
  <c r="R60" i="14"/>
  <c r="AD163" i="23"/>
  <c r="AC163" i="23"/>
  <c r="H60" i="14"/>
  <c r="AI93" i="22"/>
  <c r="AA93" i="22"/>
  <c r="Y103" i="23"/>
  <c r="O94" i="22"/>
  <c r="AK162" i="23"/>
  <c r="U103" i="21"/>
  <c r="I59" i="14"/>
  <c r="Z103" i="23" s="1"/>
  <c r="AD93" i="22"/>
  <c r="AL93" i="22"/>
  <c r="AL161" i="23"/>
  <c r="V102" i="21"/>
  <c r="AC93" i="22"/>
  <c r="AK93" i="22"/>
  <c r="AB59" i="13"/>
  <c r="AF163" i="23" s="1"/>
  <c r="AE163" i="23"/>
  <c r="U94" i="22"/>
  <c r="S59" i="14"/>
  <c r="AF103" i="23" s="1"/>
  <c r="AE103" i="23"/>
  <c r="Q94" i="22"/>
  <c r="Y163" i="23"/>
  <c r="S94" i="22"/>
  <c r="A61" i="14"/>
  <c r="A59" i="15"/>
  <c r="I60" i="14"/>
  <c r="Z104" i="23" s="1"/>
  <c r="H61" i="14"/>
  <c r="M61" i="14"/>
  <c r="A61" i="13"/>
  <c r="A57" i="8"/>
  <c r="A57" i="12"/>
  <c r="A57" i="11"/>
  <c r="AA60" i="13"/>
  <c r="K60" i="13"/>
  <c r="AM60" i="13" s="1"/>
  <c r="S60" i="13"/>
  <c r="AI60" i="13"/>
  <c r="L59" i="13"/>
  <c r="Z163" i="23" s="1"/>
  <c r="W103" i="21"/>
  <c r="AQ58" i="13"/>
  <c r="S103" i="21" s="1"/>
  <c r="A62" i="1"/>
  <c r="A57" i="2"/>
  <c r="AN60" i="13" l="1"/>
  <c r="AP60" i="13"/>
  <c r="AN59" i="13"/>
  <c r="AP59" i="13"/>
  <c r="AB59" i="14"/>
  <c r="AD59" i="14"/>
  <c r="Q104" i="21" s="1"/>
  <c r="AA60" i="14"/>
  <c r="N60" i="14"/>
  <c r="AB104" i="23" s="1"/>
  <c r="AE59" i="14"/>
  <c r="M104" i="21" s="1"/>
  <c r="O104" i="21"/>
  <c r="AK103" i="23"/>
  <c r="W61" i="14"/>
  <c r="X61" i="14" s="1"/>
  <c r="AH105" i="23" s="1"/>
  <c r="P95" i="22"/>
  <c r="X95" i="22" s="1"/>
  <c r="A60" i="16"/>
  <c r="W106" i="23"/>
  <c r="W166" i="23"/>
  <c r="N97" i="22"/>
  <c r="AJ60" i="13"/>
  <c r="AH164" i="23" s="1"/>
  <c r="AG164" i="23"/>
  <c r="V95" i="22"/>
  <c r="AL94" i="22"/>
  <c r="AD94" i="22"/>
  <c r="T60" i="13"/>
  <c r="AB164" i="23" s="1"/>
  <c r="AA164" i="23"/>
  <c r="T95" i="22"/>
  <c r="AD164" i="23"/>
  <c r="AC164" i="23"/>
  <c r="AI94" i="22"/>
  <c r="AA94" i="22"/>
  <c r="Y104" i="23"/>
  <c r="O95" i="22"/>
  <c r="N61" i="14"/>
  <c r="AB105" i="23" s="1"/>
  <c r="AA105" i="23"/>
  <c r="P96" i="22"/>
  <c r="AE94" i="22"/>
  <c r="W94" i="22"/>
  <c r="R61" i="14"/>
  <c r="AA61" i="14" s="1"/>
  <c r="AC94" i="22"/>
  <c r="AK94" i="22"/>
  <c r="AJ94" i="22"/>
  <c r="AB94" i="22"/>
  <c r="AL162" i="23"/>
  <c r="V103" i="21"/>
  <c r="R96" i="22"/>
  <c r="Z95" i="22"/>
  <c r="AH95" i="22"/>
  <c r="Y105" i="23"/>
  <c r="O96" i="22"/>
  <c r="S60" i="14"/>
  <c r="AF104" i="23" s="1"/>
  <c r="AE104" i="23"/>
  <c r="Q95" i="22"/>
  <c r="Y164" i="23"/>
  <c r="S95" i="22"/>
  <c r="Y94" i="22"/>
  <c r="AG94" i="22"/>
  <c r="Z94" i="22"/>
  <c r="AH94" i="22"/>
  <c r="AK163" i="23"/>
  <c r="U104" i="21"/>
  <c r="AB60" i="13"/>
  <c r="AF164" i="23" s="1"/>
  <c r="AE164" i="23"/>
  <c r="U95" i="22"/>
  <c r="AL103" i="23"/>
  <c r="P104" i="21"/>
  <c r="A62" i="14"/>
  <c r="W62" i="14" s="1"/>
  <c r="A60" i="15"/>
  <c r="I61" i="14"/>
  <c r="Z105" i="23" s="1"/>
  <c r="AE60" i="14"/>
  <c r="M105" i="21" s="1"/>
  <c r="A62" i="13"/>
  <c r="A58" i="8"/>
  <c r="A58" i="12"/>
  <c r="A58" i="11"/>
  <c r="W104" i="21"/>
  <c r="AQ59" i="13"/>
  <c r="S104" i="21" s="1"/>
  <c r="L60" i="13"/>
  <c r="Z164" i="23" s="1"/>
  <c r="AA61" i="13"/>
  <c r="S61" i="13"/>
  <c r="AI61" i="13"/>
  <c r="K61" i="13"/>
  <c r="A63" i="1"/>
  <c r="A58" i="2"/>
  <c r="AG105" i="23" l="1"/>
  <c r="AM61" i="13"/>
  <c r="AB60" i="14"/>
  <c r="AD60" i="14"/>
  <c r="Q105" i="21" s="1"/>
  <c r="AB61" i="14"/>
  <c r="AD61" i="14"/>
  <c r="AF95" i="22"/>
  <c r="R62" i="14"/>
  <c r="AE106" i="23" s="1"/>
  <c r="M62" i="14"/>
  <c r="P97" i="22" s="1"/>
  <c r="H62" i="14"/>
  <c r="A61" i="16"/>
  <c r="W167" i="23"/>
  <c r="W107" i="23"/>
  <c r="N98" i="22"/>
  <c r="O105" i="21"/>
  <c r="AK104" i="23"/>
  <c r="AD165" i="23"/>
  <c r="AC165" i="23"/>
  <c r="AB61" i="13"/>
  <c r="AF165" i="23" s="1"/>
  <c r="AE165" i="23"/>
  <c r="U96" i="22"/>
  <c r="AG95" i="22"/>
  <c r="Y95" i="22"/>
  <c r="X62" i="14"/>
  <c r="AH106" i="23" s="1"/>
  <c r="AG106" i="23"/>
  <c r="R97" i="22"/>
  <c r="AK164" i="23"/>
  <c r="U105" i="21"/>
  <c r="T61" i="13"/>
  <c r="AB165" i="23" s="1"/>
  <c r="AA165" i="23"/>
  <c r="T96" i="22"/>
  <c r="X96" i="22"/>
  <c r="AF96" i="22"/>
  <c r="AK95" i="22"/>
  <c r="AC95" i="22"/>
  <c r="W96" i="22"/>
  <c r="AE96" i="22"/>
  <c r="AH96" i="22"/>
  <c r="Z96" i="22"/>
  <c r="AL95" i="22"/>
  <c r="AD95" i="22"/>
  <c r="W95" i="22"/>
  <c r="AE95" i="22"/>
  <c r="AJ95" i="22"/>
  <c r="AB95" i="22"/>
  <c r="AI95" i="22"/>
  <c r="AA95" i="22"/>
  <c r="AL104" i="23"/>
  <c r="P105" i="21"/>
  <c r="S61" i="14"/>
  <c r="AF105" i="23" s="1"/>
  <c r="AE105" i="23"/>
  <c r="Q96" i="22"/>
  <c r="Y165" i="23"/>
  <c r="S96" i="22"/>
  <c r="AJ61" i="13"/>
  <c r="AH165" i="23" s="1"/>
  <c r="AG165" i="23"/>
  <c r="V96" i="22"/>
  <c r="AL163" i="23"/>
  <c r="V104" i="21"/>
  <c r="A63" i="14"/>
  <c r="R63" i="14" s="1"/>
  <c r="A61" i="15"/>
  <c r="AE61" i="14"/>
  <c r="M106" i="21" s="1"/>
  <c r="W105" i="21"/>
  <c r="AQ60" i="13"/>
  <c r="S105" i="21" s="1"/>
  <c r="A63" i="13"/>
  <c r="A59" i="8"/>
  <c r="A59" i="12"/>
  <c r="A59" i="11"/>
  <c r="L61" i="13"/>
  <c r="Z165" i="23" s="1"/>
  <c r="AA62" i="13"/>
  <c r="K62" i="13"/>
  <c r="AI62" i="13"/>
  <c r="S62" i="13"/>
  <c r="A64" i="1"/>
  <c r="A59" i="2"/>
  <c r="AM62" i="13" l="1"/>
  <c r="AN62" i="13"/>
  <c r="AP62" i="13"/>
  <c r="AN61" i="13"/>
  <c r="AP61" i="13"/>
  <c r="S62" i="14"/>
  <c r="AF106" i="23" s="1"/>
  <c r="AA62" i="14"/>
  <c r="Q97" i="22"/>
  <c r="Y97" i="22" s="1"/>
  <c r="O106" i="21"/>
  <c r="AK105" i="23"/>
  <c r="Q106" i="21"/>
  <c r="AA106" i="23"/>
  <c r="N62" i="14"/>
  <c r="AB106" i="23" s="1"/>
  <c r="M63" i="14"/>
  <c r="P98" i="22" s="1"/>
  <c r="A62" i="16"/>
  <c r="W168" i="23"/>
  <c r="W108" i="23"/>
  <c r="N99" i="22"/>
  <c r="I62" i="14"/>
  <c r="Z106" i="23" s="1"/>
  <c r="O97" i="22"/>
  <c r="AE97" i="22" s="1"/>
  <c r="Y106" i="23"/>
  <c r="AL105" i="23"/>
  <c r="P106" i="21"/>
  <c r="T62" i="13"/>
  <c r="AB166" i="23" s="1"/>
  <c r="AA166" i="23"/>
  <c r="T97" i="22"/>
  <c r="AG97" i="22"/>
  <c r="AB96" i="22"/>
  <c r="AJ96" i="22"/>
  <c r="Y166" i="23"/>
  <c r="S97" i="22"/>
  <c r="AB62" i="13"/>
  <c r="AF166" i="23" s="1"/>
  <c r="AE166" i="23"/>
  <c r="U97" i="22"/>
  <c r="AJ62" i="13"/>
  <c r="AH166" i="23" s="1"/>
  <c r="AG166" i="23"/>
  <c r="V97" i="22"/>
  <c r="AL164" i="23"/>
  <c r="V105" i="21"/>
  <c r="AA96" i="22"/>
  <c r="AI96" i="22"/>
  <c r="AF97" i="22"/>
  <c r="X97" i="22"/>
  <c r="AG96" i="22"/>
  <c r="Y96" i="22"/>
  <c r="Z97" i="22"/>
  <c r="AH97" i="22"/>
  <c r="S63" i="14"/>
  <c r="AF107" i="23" s="1"/>
  <c r="AE107" i="23"/>
  <c r="Q98" i="22"/>
  <c r="AD96" i="22"/>
  <c r="AL96" i="22"/>
  <c r="AK96" i="22"/>
  <c r="AC96" i="22"/>
  <c r="AK165" i="23"/>
  <c r="U106" i="21"/>
  <c r="AD166" i="23"/>
  <c r="AC166" i="23"/>
  <c r="W63" i="14"/>
  <c r="H63" i="14"/>
  <c r="AA63" i="14" s="1"/>
  <c r="A64" i="14"/>
  <c r="W64" i="14" s="1"/>
  <c r="A62" i="15"/>
  <c r="L62" i="13"/>
  <c r="Z166" i="23" s="1"/>
  <c r="W106" i="21"/>
  <c r="AQ61" i="13"/>
  <c r="S106" i="21" s="1"/>
  <c r="A64" i="13"/>
  <c r="A60" i="8"/>
  <c r="A60" i="12"/>
  <c r="A60" i="11"/>
  <c r="S63" i="13"/>
  <c r="K63" i="13"/>
  <c r="AI63" i="13"/>
  <c r="AA63" i="13"/>
  <c r="A65" i="1"/>
  <c r="A60" i="2"/>
  <c r="AM63" i="13" l="1"/>
  <c r="AB63" i="14"/>
  <c r="AD63" i="14"/>
  <c r="AB62" i="14"/>
  <c r="AD62" i="14"/>
  <c r="Q107" i="21" s="1"/>
  <c r="H64" i="14"/>
  <c r="R64" i="14"/>
  <c r="AA107" i="23"/>
  <c r="N63" i="14"/>
  <c r="AB107" i="23" s="1"/>
  <c r="AE62" i="14"/>
  <c r="M107" i="21" s="1"/>
  <c r="AK106" i="23"/>
  <c r="O107" i="21"/>
  <c r="W97" i="22"/>
  <c r="M64" i="14"/>
  <c r="A63" i="16"/>
  <c r="W169" i="23"/>
  <c r="W109" i="23"/>
  <c r="N100" i="22"/>
  <c r="I63" i="14"/>
  <c r="Z107" i="23" s="1"/>
  <c r="S64" i="14"/>
  <c r="AF108" i="23" s="1"/>
  <c r="AE108" i="23"/>
  <c r="Q99" i="22"/>
  <c r="AD167" i="23"/>
  <c r="AC167" i="23"/>
  <c r="AL165" i="23"/>
  <c r="V106" i="21"/>
  <c r="AC97" i="22"/>
  <c r="AK97" i="22"/>
  <c r="AD97" i="22"/>
  <c r="AL97" i="22"/>
  <c r="AB63" i="13"/>
  <c r="AF167" i="23" s="1"/>
  <c r="AE167" i="23"/>
  <c r="U98" i="22"/>
  <c r="X64" i="14"/>
  <c r="AH108" i="23" s="1"/>
  <c r="AG108" i="23"/>
  <c r="R99" i="22"/>
  <c r="X98" i="22"/>
  <c r="AF98" i="22"/>
  <c r="T63" i="13"/>
  <c r="AB167" i="23" s="1"/>
  <c r="AA167" i="23"/>
  <c r="T98" i="22"/>
  <c r="AL106" i="23"/>
  <c r="P107" i="21"/>
  <c r="Y107" i="23"/>
  <c r="O98" i="22"/>
  <c r="AK166" i="23"/>
  <c r="U107" i="21"/>
  <c r="X63" i="14"/>
  <c r="AH107" i="23" s="1"/>
  <c r="AG107" i="23"/>
  <c r="R98" i="22"/>
  <c r="Y167" i="23"/>
  <c r="S98" i="22"/>
  <c r="AJ63" i="13"/>
  <c r="AH167" i="23" s="1"/>
  <c r="AG167" i="23"/>
  <c r="V98" i="22"/>
  <c r="Y108" i="23"/>
  <c r="O99" i="22"/>
  <c r="AG98" i="22"/>
  <c r="Y98" i="22"/>
  <c r="AI97" i="22"/>
  <c r="AA97" i="22"/>
  <c r="AJ97" i="22"/>
  <c r="AB97" i="22"/>
  <c r="A65" i="14"/>
  <c r="A63" i="15"/>
  <c r="I64" i="14"/>
  <c r="Z108" i="23" s="1"/>
  <c r="S64" i="13"/>
  <c r="AI64" i="13"/>
  <c r="K64" i="13"/>
  <c r="AA64" i="13"/>
  <c r="A65" i="13"/>
  <c r="A61" i="12"/>
  <c r="A61" i="11"/>
  <c r="A61" i="8"/>
  <c r="W107" i="21"/>
  <c r="AQ62" i="13"/>
  <c r="S107" i="21" s="1"/>
  <c r="L63" i="13"/>
  <c r="Z167" i="23" s="1"/>
  <c r="A66" i="1"/>
  <c r="A61" i="2"/>
  <c r="AM64" i="13" l="1"/>
  <c r="AN63" i="13"/>
  <c r="AP63" i="13"/>
  <c r="AA64" i="14"/>
  <c r="AE64" i="14" s="1"/>
  <c r="M109" i="21" s="1"/>
  <c r="N64" i="14"/>
  <c r="AB108" i="23" s="1"/>
  <c r="AA108" i="23"/>
  <c r="A64" i="16"/>
  <c r="W110" i="23"/>
  <c r="W170" i="23"/>
  <c r="N101" i="22"/>
  <c r="P99" i="22"/>
  <c r="AF99" i="22" s="1"/>
  <c r="Q108" i="21"/>
  <c r="AL107" i="23"/>
  <c r="P108" i="21"/>
  <c r="Y168" i="23"/>
  <c r="S99" i="22"/>
  <c r="AA98" i="22"/>
  <c r="AI98" i="22"/>
  <c r="AL98" i="22"/>
  <c r="AD98" i="22"/>
  <c r="AK98" i="22"/>
  <c r="AC98" i="22"/>
  <c r="Z99" i="22"/>
  <c r="AH99" i="22"/>
  <c r="W98" i="22"/>
  <c r="AE98" i="22"/>
  <c r="T64" i="13"/>
  <c r="AB168" i="23" s="1"/>
  <c r="AA168" i="23"/>
  <c r="T99" i="22"/>
  <c r="M65" i="14"/>
  <c r="AG99" i="22"/>
  <c r="Y99" i="22"/>
  <c r="AK107" i="23"/>
  <c r="O108" i="21"/>
  <c r="AE63" i="14"/>
  <c r="M108" i="21" s="1"/>
  <c r="AK167" i="23"/>
  <c r="U108" i="21"/>
  <c r="W65" i="14"/>
  <c r="AB98" i="22"/>
  <c r="AJ98" i="22"/>
  <c r="AB64" i="13"/>
  <c r="AF168" i="23" s="1"/>
  <c r="AE168" i="23"/>
  <c r="U99" i="22"/>
  <c r="AE99" i="22"/>
  <c r="W99" i="22"/>
  <c r="AD168" i="23"/>
  <c r="AC168" i="23"/>
  <c r="AJ64" i="13"/>
  <c r="AH168" i="23" s="1"/>
  <c r="AG168" i="23"/>
  <c r="V99" i="22"/>
  <c r="AL166" i="23"/>
  <c r="V107" i="21"/>
  <c r="AK108" i="23"/>
  <c r="O109" i="21"/>
  <c r="H65" i="14"/>
  <c r="I65" i="14" s="1"/>
  <c r="Z109" i="23" s="1"/>
  <c r="AH98" i="22"/>
  <c r="Z98" i="22"/>
  <c r="R65" i="14"/>
  <c r="A66" i="14"/>
  <c r="W66" i="14" s="1"/>
  <c r="A64" i="15"/>
  <c r="A66" i="13"/>
  <c r="A62" i="12"/>
  <c r="A62" i="11"/>
  <c r="A62" i="8"/>
  <c r="W108" i="21"/>
  <c r="AQ63" i="13"/>
  <c r="S108" i="21" s="1"/>
  <c r="L64" i="13"/>
  <c r="Z168" i="23" s="1"/>
  <c r="K65" i="13"/>
  <c r="AA65" i="13"/>
  <c r="AI65" i="13"/>
  <c r="S65" i="13"/>
  <c r="A67" i="1"/>
  <c r="A62" i="2"/>
  <c r="AM65" i="13" l="1"/>
  <c r="AN64" i="13"/>
  <c r="AP64" i="13"/>
  <c r="AB64" i="14"/>
  <c r="AL108" i="23" s="1"/>
  <c r="AD64" i="14"/>
  <c r="Q109" i="21" s="1"/>
  <c r="AA65" i="14"/>
  <c r="X99" i="22"/>
  <c r="A65" i="16"/>
  <c r="W171" i="23"/>
  <c r="W111" i="23"/>
  <c r="N102" i="22"/>
  <c r="AL167" i="23"/>
  <c r="V108" i="21"/>
  <c r="N65" i="14"/>
  <c r="AB109" i="23" s="1"/>
  <c r="AA109" i="23"/>
  <c r="P100" i="22"/>
  <c r="AI99" i="22"/>
  <c r="AA99" i="22"/>
  <c r="Y169" i="23"/>
  <c r="S100" i="22"/>
  <c r="Y109" i="23"/>
  <c r="O100" i="22"/>
  <c r="AL99" i="22"/>
  <c r="AD99" i="22"/>
  <c r="AJ99" i="22"/>
  <c r="AB99" i="22"/>
  <c r="AB65" i="13"/>
  <c r="AF169" i="23" s="1"/>
  <c r="AE169" i="23"/>
  <c r="U100" i="22"/>
  <c r="AK168" i="23"/>
  <c r="U109" i="21"/>
  <c r="S65" i="14"/>
  <c r="AF109" i="23" s="1"/>
  <c r="AE109" i="23"/>
  <c r="Q100" i="22"/>
  <c r="T65" i="13"/>
  <c r="AB169" i="23" s="1"/>
  <c r="AA169" i="23"/>
  <c r="T100" i="22"/>
  <c r="M66" i="14"/>
  <c r="AC99" i="22"/>
  <c r="AK99" i="22"/>
  <c r="X65" i="14"/>
  <c r="AH109" i="23" s="1"/>
  <c r="AG109" i="23"/>
  <c r="R100" i="22"/>
  <c r="AD169" i="23"/>
  <c r="AC169" i="23"/>
  <c r="X66" i="14"/>
  <c r="AH110" i="23" s="1"/>
  <c r="AG110" i="23"/>
  <c r="R101" i="22"/>
  <c r="AJ65" i="13"/>
  <c r="AH169" i="23" s="1"/>
  <c r="AG169" i="23"/>
  <c r="V100" i="22"/>
  <c r="H66" i="14"/>
  <c r="R66" i="14"/>
  <c r="A67" i="14"/>
  <c r="R67" i="14" s="1"/>
  <c r="A65" i="15"/>
  <c r="A67" i="13"/>
  <c r="A63" i="12"/>
  <c r="A63" i="11"/>
  <c r="A63" i="8"/>
  <c r="W109" i="21"/>
  <c r="AQ64" i="13"/>
  <c r="S109" i="21" s="1"/>
  <c r="L65" i="13"/>
  <c r="Z169" i="23" s="1"/>
  <c r="S66" i="13"/>
  <c r="AA66" i="13"/>
  <c r="AI66" i="13"/>
  <c r="K66" i="13"/>
  <c r="AM66" i="13" s="1"/>
  <c r="A63" i="2"/>
  <c r="P109" i="21" l="1"/>
  <c r="AN66" i="13"/>
  <c r="AP66" i="13"/>
  <c r="AN65" i="13"/>
  <c r="AP65" i="13"/>
  <c r="AB65" i="14"/>
  <c r="AL109" i="23" s="1"/>
  <c r="AD65" i="14"/>
  <c r="I66" i="14"/>
  <c r="Z110" i="23" s="1"/>
  <c r="AA66" i="14"/>
  <c r="Q110" i="21"/>
  <c r="AE65" i="14"/>
  <c r="M110" i="21" s="1"/>
  <c r="Y170" i="23"/>
  <c r="S101" i="22"/>
  <c r="AJ66" i="13"/>
  <c r="AH170" i="23" s="1"/>
  <c r="AG170" i="23"/>
  <c r="V101" i="22"/>
  <c r="S67" i="14"/>
  <c r="AF111" i="23" s="1"/>
  <c r="AE111" i="23"/>
  <c r="Q102" i="22"/>
  <c r="AA100" i="22"/>
  <c r="AI100" i="22"/>
  <c r="AF100" i="22"/>
  <c r="X100" i="22"/>
  <c r="AB66" i="13"/>
  <c r="AF170" i="23" s="1"/>
  <c r="AE170" i="23"/>
  <c r="U101" i="22"/>
  <c r="H67" i="14"/>
  <c r="Y110" i="23"/>
  <c r="O101" i="22"/>
  <c r="Z101" i="22"/>
  <c r="AH101" i="22"/>
  <c r="AC100" i="22"/>
  <c r="AK100" i="22"/>
  <c r="AD170" i="23"/>
  <c r="AC170" i="23"/>
  <c r="AL100" i="22"/>
  <c r="AD100" i="22"/>
  <c r="AL168" i="23"/>
  <c r="V109" i="21"/>
  <c r="W100" i="22"/>
  <c r="AE100" i="22"/>
  <c r="N66" i="14"/>
  <c r="AB110" i="23" s="1"/>
  <c r="AA110" i="23"/>
  <c r="P101" i="22"/>
  <c r="AJ100" i="22"/>
  <c r="AB100" i="22"/>
  <c r="AG100" i="22"/>
  <c r="Y100" i="22"/>
  <c r="S66" i="14"/>
  <c r="AF110" i="23" s="1"/>
  <c r="AE110" i="23"/>
  <c r="Q101" i="22"/>
  <c r="AH100" i="22"/>
  <c r="Z100" i="22"/>
  <c r="T66" i="13"/>
  <c r="AB170" i="23" s="1"/>
  <c r="AA170" i="23"/>
  <c r="T101" i="22"/>
  <c r="AK169" i="23"/>
  <c r="U110" i="21"/>
  <c r="AK109" i="23"/>
  <c r="O110" i="21"/>
  <c r="M67" i="14"/>
  <c r="W67" i="14"/>
  <c r="L66" i="13"/>
  <c r="Z170" i="23" s="1"/>
  <c r="W110" i="21"/>
  <c r="AQ65" i="13"/>
  <c r="S110" i="21" s="1"/>
  <c r="K67" i="13"/>
  <c r="AA67" i="13"/>
  <c r="AI67" i="13"/>
  <c r="S67" i="13"/>
  <c r="AM67" i="13" l="1"/>
  <c r="P110" i="21"/>
  <c r="AB66" i="14"/>
  <c r="AD66" i="14"/>
  <c r="AA67" i="14"/>
  <c r="I67" i="14"/>
  <c r="Z111" i="23" s="1"/>
  <c r="E11" i="20"/>
  <c r="E8" i="20"/>
  <c r="E10" i="20"/>
  <c r="E7" i="20"/>
  <c r="E9" i="20"/>
  <c r="N67" i="14"/>
  <c r="D8" i="20" s="1"/>
  <c r="AA111" i="23"/>
  <c r="P102" i="22"/>
  <c r="AK170" i="23"/>
  <c r="U111" i="21"/>
  <c r="AJ101" i="22"/>
  <c r="AB101" i="22"/>
  <c r="AJ67" i="13"/>
  <c r="AG171" i="23"/>
  <c r="V102" i="22"/>
  <c r="AD101" i="22"/>
  <c r="AL101" i="22"/>
  <c r="AK110" i="23"/>
  <c r="O111" i="21"/>
  <c r="AE101" i="22"/>
  <c r="W101" i="22"/>
  <c r="Y101" i="22"/>
  <c r="AG101" i="22"/>
  <c r="Y102" i="22"/>
  <c r="AG102" i="22"/>
  <c r="T67" i="13"/>
  <c r="AA171" i="23"/>
  <c r="T102" i="22"/>
  <c r="AB67" i="13"/>
  <c r="AE171" i="23"/>
  <c r="U102" i="22"/>
  <c r="Y171" i="23"/>
  <c r="S102" i="22"/>
  <c r="X67" i="14"/>
  <c r="AH111" i="23" s="1"/>
  <c r="AG111" i="23"/>
  <c r="R102" i="22"/>
  <c r="Y111" i="23"/>
  <c r="O102" i="22"/>
  <c r="AA101" i="22"/>
  <c r="AI101" i="22"/>
  <c r="AC171" i="23"/>
  <c r="AL169" i="23"/>
  <c r="V110" i="21"/>
  <c r="AF101" i="22"/>
  <c r="X101" i="22"/>
  <c r="AC101" i="22"/>
  <c r="AK101" i="22"/>
  <c r="Q111" i="21"/>
  <c r="AE66" i="14"/>
  <c r="M111" i="21" s="1"/>
  <c r="L67" i="13"/>
  <c r="W111" i="21"/>
  <c r="AQ66" i="13"/>
  <c r="S111" i="21" s="1"/>
  <c r="AN67" i="13" l="1"/>
  <c r="AP67" i="13"/>
  <c r="AB67" i="14"/>
  <c r="AD67" i="14"/>
  <c r="C8" i="20"/>
  <c r="C7" i="20"/>
  <c r="C10" i="20"/>
  <c r="C9" i="20"/>
  <c r="C11" i="20"/>
  <c r="F9" i="20"/>
  <c r="F11" i="20"/>
  <c r="AH171" i="23"/>
  <c r="F18" i="20"/>
  <c r="F21" i="20"/>
  <c r="F19" i="20"/>
  <c r="F20" i="20"/>
  <c r="F22" i="20"/>
  <c r="AD171" i="23"/>
  <c r="AI102" i="22"/>
  <c r="AS43" i="22" s="1"/>
  <c r="G16" i="22" s="1"/>
  <c r="AA102" i="22"/>
  <c r="AQ43" i="22" s="1"/>
  <c r="AK171" i="23"/>
  <c r="U112" i="21"/>
  <c r="AN46" i="22"/>
  <c r="AE67" i="14"/>
  <c r="M112" i="21" s="1"/>
  <c r="AK111" i="23"/>
  <c r="O112" i="21"/>
  <c r="Z102" i="22"/>
  <c r="AN47" i="22" s="1"/>
  <c r="AH102" i="22"/>
  <c r="AP47" i="22" s="1"/>
  <c r="G10" i="22" s="1"/>
  <c r="H10" i="22" s="1"/>
  <c r="AJ102" i="22"/>
  <c r="AS44" i="22" s="1"/>
  <c r="G17" i="22" s="1"/>
  <c r="H17" i="22" s="1"/>
  <c r="AB102" i="22"/>
  <c r="AQ44" i="22" s="1"/>
  <c r="AL170" i="23"/>
  <c r="V111" i="21"/>
  <c r="AB171" i="23"/>
  <c r="D19" i="20"/>
  <c r="D21" i="20"/>
  <c r="D22" i="20"/>
  <c r="D20" i="20"/>
  <c r="D18" i="20"/>
  <c r="AL110" i="23"/>
  <c r="P111" i="21"/>
  <c r="F10" i="20"/>
  <c r="AP46" i="22"/>
  <c r="G9" i="22" s="1"/>
  <c r="H9" i="22" s="1"/>
  <c r="F7" i="20"/>
  <c r="Z171" i="23"/>
  <c r="C22" i="20"/>
  <c r="C19" i="20"/>
  <c r="C18" i="20"/>
  <c r="C21" i="20"/>
  <c r="C20" i="20"/>
  <c r="F8" i="20"/>
  <c r="W102" i="22"/>
  <c r="AN43" i="22" s="1"/>
  <c r="AE102" i="22"/>
  <c r="AP43" i="22" s="1"/>
  <c r="G7" i="22" s="1"/>
  <c r="AK102" i="22"/>
  <c r="AS46" i="22" s="1"/>
  <c r="G18" i="22" s="1"/>
  <c r="H18" i="22" s="1"/>
  <c r="AC102" i="22"/>
  <c r="AQ46" i="22" s="1"/>
  <c r="X102" i="22"/>
  <c r="AN44" i="22" s="1"/>
  <c r="AF102" i="22"/>
  <c r="AP44" i="22" s="1"/>
  <c r="G8" i="22" s="1"/>
  <c r="H8" i="22" s="1"/>
  <c r="AD102" i="22"/>
  <c r="AQ47" i="22" s="1"/>
  <c r="AL102" i="22"/>
  <c r="AS47" i="22" s="1"/>
  <c r="G19" i="22" s="1"/>
  <c r="H19" i="22" s="1"/>
  <c r="AF171" i="23"/>
  <c r="E18" i="20"/>
  <c r="E19" i="20"/>
  <c r="E20" i="20"/>
  <c r="E21" i="20"/>
  <c r="E22" i="20"/>
  <c r="AB111" i="23"/>
  <c r="D7" i="20"/>
  <c r="D11" i="20"/>
  <c r="D9" i="20"/>
  <c r="D10" i="20"/>
  <c r="Q112" i="21"/>
  <c r="AE8" i="14"/>
  <c r="M53" i="21" s="1"/>
  <c r="W112" i="21"/>
  <c r="AQ67" i="13"/>
  <c r="S112" i="21" s="1"/>
  <c r="AQ8" i="13"/>
  <c r="S53" i="21" s="1"/>
  <c r="G20" i="22" l="1"/>
  <c r="H20" i="22" s="1"/>
  <c r="G11" i="22"/>
  <c r="H11" i="22" s="1"/>
  <c r="AR44" i="22"/>
  <c r="E17" i="22" s="1"/>
  <c r="F17" i="22" s="1"/>
  <c r="C17" i="22"/>
  <c r="D17" i="22" s="1"/>
  <c r="C18" i="22"/>
  <c r="D18" i="22" s="1"/>
  <c r="AR46" i="22"/>
  <c r="E18" i="22" s="1"/>
  <c r="F18" i="22" s="1"/>
  <c r="AO47" i="22"/>
  <c r="E10" i="22" s="1"/>
  <c r="F10" i="22" s="1"/>
  <c r="C10" i="22"/>
  <c r="D10" i="22" s="1"/>
  <c r="C19" i="22"/>
  <c r="D19" i="22" s="1"/>
  <c r="AR47" i="22"/>
  <c r="E19" i="22" s="1"/>
  <c r="F19" i="22" s="1"/>
  <c r="F7" i="21"/>
  <c r="D7" i="21"/>
  <c r="C8" i="21"/>
  <c r="C7" i="21"/>
  <c r="F8" i="21"/>
  <c r="E8" i="21"/>
  <c r="E7" i="21"/>
  <c r="F6" i="21"/>
  <c r="C6" i="21"/>
  <c r="D6" i="21"/>
  <c r="E6" i="21"/>
  <c r="D8" i="21"/>
  <c r="AL111" i="23"/>
  <c r="P112" i="21"/>
  <c r="C15" i="21"/>
  <c r="E14" i="21"/>
  <c r="F16" i="21"/>
  <c r="F14" i="21"/>
  <c r="D15" i="21"/>
  <c r="C14" i="21"/>
  <c r="D14" i="21"/>
  <c r="D16" i="21"/>
  <c r="C16" i="21"/>
  <c r="F15" i="21"/>
  <c r="E15" i="21"/>
  <c r="E16" i="21"/>
  <c r="AL171" i="23"/>
  <c r="V112" i="21"/>
  <c r="H22" i="20"/>
  <c r="H19" i="20"/>
  <c r="H20" i="20"/>
  <c r="H18" i="20"/>
  <c r="H21" i="20"/>
  <c r="C8" i="22"/>
  <c r="D8" i="22" s="1"/>
  <c r="AO44" i="22"/>
  <c r="E8" i="22" s="1"/>
  <c r="F8" i="22" s="1"/>
  <c r="H7" i="22"/>
  <c r="C16" i="22"/>
  <c r="AR43" i="22"/>
  <c r="E16" i="22" s="1"/>
  <c r="AO43" i="22"/>
  <c r="E7" i="22" s="1"/>
  <c r="C7" i="22"/>
  <c r="AO46" i="22"/>
  <c r="E9" i="22" s="1"/>
  <c r="F9" i="22" s="1"/>
  <c r="C9" i="22"/>
  <c r="D9" i="22" s="1"/>
  <c r="H16" i="22"/>
  <c r="H9" i="20"/>
  <c r="H11" i="20"/>
  <c r="H7" i="20"/>
  <c r="H10" i="20"/>
  <c r="H8" i="20"/>
  <c r="C20" i="22" l="1"/>
  <c r="D20" i="22" s="1"/>
  <c r="E20" i="22"/>
  <c r="C11" i="22"/>
  <c r="D11" i="22" s="1"/>
  <c r="E11" i="22"/>
  <c r="F11" i="22" s="1"/>
  <c r="F20" i="22"/>
  <c r="F16" i="22"/>
  <c r="D16" i="22"/>
  <c r="D7" i="22"/>
  <c r="F7" i="22"/>
  <c r="D15" i="23"/>
  <c r="G15" i="23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Author</author>
  </authors>
  <commentList>
    <comment ref="F3" authorId="0" shapeId="0" xr:uid="{975C2B11-D1C5-478B-8B8E-F7C544766283}">
      <text>
        <r>
          <rPr>
            <b/>
            <sz val="20"/>
            <color indexed="81"/>
            <rFont val="SHREE_GUJ_OTF_0750"/>
            <charset val="1"/>
          </rPr>
          <t>શૈક્ષણિક વર્ષ લખો.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Author</author>
  </authors>
  <commentList>
    <comment ref="K6" authorId="0" shapeId="0" xr:uid="{5D9AFC6C-FE8B-47D8-92B6-73036F867A5E}">
      <text>
        <r>
          <rPr>
            <b/>
            <sz val="16"/>
            <color indexed="81"/>
            <rFont val="SHREE_GUJ_OTF_0750"/>
            <charset val="1"/>
          </rPr>
          <t>જો ધોરણ 3 ની સત્ર2 ની પ્રિન્ટ લેવાની હોય ત્યારે જ અને ધોરણ 3 માં વિકલાંગ હોય તો જ "હા" સિલેક્ટ કરવું.
કારણ કે વિકલાંગ માટે પાસ ધોરણ 20.00% જ હોય છે. 
બાકીના ધોરણ અને સત્ર માટે વિકલાંગ સિલેક્ટ કરવું ફરજિયાત નથી.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Author</author>
  </authors>
  <commentList>
    <comment ref="Z10" authorId="0" shapeId="0" xr:uid="{38662AA7-5D9E-417A-B342-F2B9EB513BB8}">
      <text>
        <r>
          <rPr>
            <b/>
            <sz val="20"/>
            <color indexed="81"/>
            <rFont val="SHREE_GUJ_OTF_0750"/>
            <charset val="1"/>
          </rPr>
          <t>જો ધોરણ 3 ની સત્ર2 ની પ્રિન્ટ લેવાની હોય ત્યારે જ અને ધોરણ 3 માં વિકલાંગ હોય તો જ "હા" સિલેક્ટ કરવું.</t>
        </r>
        <r>
          <rPr>
            <b/>
            <sz val="18"/>
            <color indexed="81"/>
            <rFont val="SHREE_GUJ_OTF_0750"/>
            <charset val="1"/>
          </rPr>
          <t xml:space="preserve">
કારણ કે વિકલાંગ માટે પાસ ધોરણ 20.00% જ હોય છે. </t>
        </r>
      </text>
    </comment>
    <comment ref="Z12" authorId="0" shapeId="0" xr:uid="{2D5DB70E-7D32-4F64-B1D7-2E2CA8A9EBE2}">
      <text>
        <r>
          <rPr>
            <b/>
            <sz val="20"/>
            <color indexed="81"/>
            <rFont val="SHREE_GUJ_OTF_0750"/>
            <charset val="1"/>
          </rPr>
          <t>જો ધોરણ 3 ની સત્ર2 ની પ્રિન્ટ લેવાની હોય ત્યારે જ અને ધોરણ 3 માં વિકલાંગ હોય તો જ "હા" સિલેક્ટ કરવું.</t>
        </r>
        <r>
          <rPr>
            <b/>
            <sz val="18"/>
            <color indexed="81"/>
            <rFont val="SHREE_GUJ_OTF_0750"/>
            <charset val="1"/>
          </rPr>
          <t xml:space="preserve">
કારણ કે વિકલાંગ માટે પાસ ધોરણ 20.00% જ હોય છે. 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Author</author>
  </authors>
  <commentList>
    <comment ref="Q4" authorId="0" shapeId="0" xr:uid="{97FCECCA-0857-4C50-A2DF-D2FC1724AF64}">
      <text>
        <r>
          <rPr>
            <b/>
            <sz val="16"/>
            <color indexed="81"/>
            <rFont val="SHREE_GUJ_OTF_0750"/>
            <charset val="1"/>
          </rPr>
          <t>જો ધોરણ 3 ની સત્ર2 ની પ્રિન્ટ લેવાની હોય ત્યારે જ અને ધોરણ 3 માં વિકલાંગ હોય તો જ "હા" સિલેક્ટ કરવું.
કારણ કે વિકલાંગ માટે પાસ ધોરણ 20.00% જ હોય છે. 
બાકીના ધોરણ અને સત્ર માટે વિકલાંગ સિલેક્ટ કરવું ફરજિયાત નથી.</t>
        </r>
      </text>
    </comment>
  </commentList>
</comments>
</file>

<file path=xl/sharedStrings.xml><?xml version="1.0" encoding="utf-8"?>
<sst xmlns="http://schemas.openxmlformats.org/spreadsheetml/2006/main" count="1203" uniqueCount="511">
  <si>
    <t xml:space="preserve">શાળા નું નામ :- </t>
  </si>
  <si>
    <t>કુવાદરા પ્રાથમિક શાળા</t>
  </si>
  <si>
    <t>ગામ/શહેર નું નામ :-</t>
  </si>
  <si>
    <t>કુવાદરા</t>
  </si>
  <si>
    <t>પે સેન્ટર નું નામ :-</t>
  </si>
  <si>
    <t>લોદરા</t>
  </si>
  <si>
    <t>સી.આર.સી. :-</t>
  </si>
  <si>
    <t>તાલુકો :-</t>
  </si>
  <si>
    <t>માણસા</t>
  </si>
  <si>
    <t>જિલ્લો :-</t>
  </si>
  <si>
    <t>ગાંધીનગર</t>
  </si>
  <si>
    <t>વર્ષ :-</t>
  </si>
  <si>
    <t>-</t>
  </si>
  <si>
    <t>પરિણામની તારીખ :-</t>
  </si>
  <si>
    <t>સમિતિ</t>
  </si>
  <si>
    <t>જીલ્લા શિક્ષણ સમિતિ</t>
  </si>
  <si>
    <t>શાળા ડાયસ કોડ :-</t>
  </si>
  <si>
    <t>ક્રમ</t>
  </si>
  <si>
    <t>વિદ્યાર્થીનું નામ</t>
  </si>
  <si>
    <t>જી.આર.નંબર</t>
  </si>
  <si>
    <t>જન્મ તારીખ</t>
  </si>
  <si>
    <t>સરનામું</t>
  </si>
  <si>
    <t xml:space="preserve">પિતાનું નામ </t>
  </si>
  <si>
    <t xml:space="preserve">માતા નું નામ </t>
  </si>
  <si>
    <t>સંપર્ક નંબર</t>
  </si>
  <si>
    <t xml:space="preserve">યુનિક આઈડી નંબર
(શરૂના ૧૧ અંક) </t>
  </si>
  <si>
    <t>યુનિક આઈડી નંબર
(છેલ્લા ૭ અંક)</t>
  </si>
  <si>
    <t>જાતિ</t>
  </si>
  <si>
    <t>કુમાર/કન્યા</t>
  </si>
  <si>
    <t>ધોરણ :-</t>
  </si>
  <si>
    <t>વર્ગ :-</t>
  </si>
  <si>
    <t>વર્ગની રજીસ્ટર સંખ્યા :-</t>
  </si>
  <si>
    <t>B</t>
  </si>
  <si>
    <t>વર્ગ શિક્ષકશ્રીનું નામ  :-</t>
  </si>
  <si>
    <t>પટેલ બ્રિજેશકુમાર કે.</t>
  </si>
  <si>
    <t>પટેલ બ્રિજેશકુમાર કાળાભાઈ</t>
  </si>
  <si>
    <t>અંબિકાનગર</t>
  </si>
  <si>
    <t>કાળાભાઈ</t>
  </si>
  <si>
    <t>કોકિલાબેન</t>
  </si>
  <si>
    <t>GEN</t>
  </si>
  <si>
    <t>Boy</t>
  </si>
  <si>
    <r>
      <t xml:space="preserve">સત્રાંત મૂલ્યાંકન
</t>
    </r>
    <r>
      <rPr>
        <b/>
        <sz val="16"/>
        <color rgb="FFFFFF00"/>
        <rFont val="SHREE_GUJ_OTF_0750"/>
        <charset val="1"/>
      </rPr>
      <t>( 40 )</t>
    </r>
  </si>
  <si>
    <r>
      <t xml:space="preserve">સ્વ-અધ્યયન કાર્ય
</t>
    </r>
    <r>
      <rPr>
        <b/>
        <sz val="16"/>
        <color rgb="FFFFFF00"/>
        <rFont val="SHREE_GUJ_OTF_0750"/>
        <charset val="1"/>
      </rPr>
      <t>( 20 )</t>
    </r>
  </si>
  <si>
    <t>સત્ર - 2</t>
  </si>
  <si>
    <t>સત્ર - 1</t>
  </si>
  <si>
    <t>ગુજરાતી</t>
  </si>
  <si>
    <t>ગણિત</t>
  </si>
  <si>
    <t>હિન્દી</t>
  </si>
  <si>
    <t>વિજ્ઞાન</t>
  </si>
  <si>
    <t>અંગ્રેજી</t>
  </si>
  <si>
    <t xml:space="preserve">ક્રમ </t>
  </si>
  <si>
    <t xml:space="preserve">વિદ્યાર્થીનું નામ </t>
  </si>
  <si>
    <t xml:space="preserve">જનરલ રજી.
નંબર </t>
  </si>
  <si>
    <t xml:space="preserve">જન્મ 
તારીખ </t>
  </si>
  <si>
    <t>વિષય : ગુજરાતી</t>
  </si>
  <si>
    <t>વિષય : ગણિત</t>
  </si>
  <si>
    <t>વિષય : અંગ્રેજી</t>
  </si>
  <si>
    <t xml:space="preserve">પત્રક - B વ્યક્તિત્વ વિકાસ પત્રક </t>
  </si>
  <si>
    <t>ગ્રેડ</t>
  </si>
  <si>
    <t xml:space="preserve">તમામ વિષયોના + પત્રક B નાં કુલ  </t>
  </si>
  <si>
    <t xml:space="preserve">સરેરાશ ગ્રેડ </t>
  </si>
  <si>
    <t>વર્ષના કુલ કાર્ય દિવસ</t>
  </si>
  <si>
    <t>પ્રથમ સત્ર</t>
  </si>
  <si>
    <t>દ્રિતિય સત્ર</t>
  </si>
  <si>
    <t xml:space="preserve">ગુણમાંથી મેળવેલ ગુણ </t>
  </si>
  <si>
    <t>સત્રાંત મૂલ્યાંકન</t>
  </si>
  <si>
    <t>સ્વ-અધ્યયન કાર્યના આધારે મૂલ્યાંકન</t>
  </si>
  <si>
    <t xml:space="preserve">ગુણ </t>
  </si>
  <si>
    <t>પાસ નંબર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</si>
  <si>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</si>
  <si>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</si>
  <si>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</si>
  <si>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</si>
  <si>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</si>
  <si>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</si>
  <si>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</si>
  <si>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</si>
  <si>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</si>
  <si>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</si>
  <si>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</si>
  <si>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</si>
  <si>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</si>
  <si>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</si>
  <si>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</si>
  <si>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</si>
  <si>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</si>
  <si>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</si>
  <si>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</si>
  <si>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</si>
  <si>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</si>
  <si>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</si>
  <si>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29</t>
  </si>
  <si>
    <t>30</t>
  </si>
  <si>
    <t>31</t>
  </si>
  <si>
    <t>32</t>
  </si>
  <si>
    <t>35</t>
  </si>
  <si>
    <t>36</t>
  </si>
  <si>
    <t>37</t>
  </si>
  <si>
    <t>38</t>
  </si>
  <si>
    <t>39</t>
  </si>
  <si>
    <t>41</t>
  </si>
  <si>
    <t>42</t>
  </si>
  <si>
    <t>43</t>
  </si>
  <si>
    <t>51</t>
  </si>
  <si>
    <t>52</t>
  </si>
  <si>
    <t>61</t>
  </si>
  <si>
    <t>62</t>
  </si>
  <si>
    <t>ટકાવારી</t>
  </si>
  <si>
    <t>કુલ</t>
  </si>
  <si>
    <t>કાર્યાનુભવ</t>
  </si>
  <si>
    <t>ચિત્રમાં રંગપૂરણી સારી રીતે કરે છે.</t>
  </si>
  <si>
    <t>ક્ષમતા ક્રમાંક---</t>
  </si>
  <si>
    <t>વ્યક્તિગત અને સામાજિક ગુણો</t>
  </si>
  <si>
    <t>શાળાકીય સર્વગ્રાહી મૂલ્યાંકન</t>
  </si>
  <si>
    <t>( SCE )</t>
  </si>
  <si>
    <t xml:space="preserve">ધોરણ :- </t>
  </si>
  <si>
    <t xml:space="preserve">વર્ગ :- </t>
  </si>
  <si>
    <t xml:space="preserve">વર્ષ :- </t>
  </si>
  <si>
    <t xml:space="preserve">શાળા નું નામ </t>
  </si>
  <si>
    <t>:</t>
  </si>
  <si>
    <t xml:space="preserve">ગામ </t>
  </si>
  <si>
    <t xml:space="preserve">તાલુકો </t>
  </si>
  <si>
    <t xml:space="preserve">જીલ્લો </t>
  </si>
  <si>
    <t xml:space="preserve">પે. સેન્ટર </t>
  </si>
  <si>
    <t xml:space="preserve">પરિણામ તારીખ </t>
  </si>
  <si>
    <t>વર્ગ શિક્ષક નું નામ</t>
  </si>
  <si>
    <t xml:space="preserve">સી.આર.સી. </t>
  </si>
  <si>
    <t xml:space="preserve">રજિ. સંખ્યા </t>
  </si>
  <si>
    <t xml:space="preserve">મેળવેલ એકંદર ગ્રેડ </t>
  </si>
  <si>
    <t>નોંધ</t>
  </si>
  <si>
    <t>A</t>
  </si>
  <si>
    <t>C</t>
  </si>
  <si>
    <t>D</t>
  </si>
  <si>
    <t>E</t>
  </si>
  <si>
    <t xml:space="preserve">કુમાર </t>
  </si>
  <si>
    <t xml:space="preserve">કન્યા </t>
  </si>
  <si>
    <t xml:space="preserve">કુલ </t>
  </si>
  <si>
    <t xml:space="preserve">અનુ. જાતિ </t>
  </si>
  <si>
    <t>અનુ. જન.
 જાતિ</t>
  </si>
  <si>
    <t xml:space="preserve">સામાજિક અને 
શૈક્ષણિક પછાત </t>
  </si>
  <si>
    <t>અન્ય</t>
  </si>
  <si>
    <t>અ</t>
  </si>
  <si>
    <t xml:space="preserve">સત્ર:- </t>
  </si>
  <si>
    <t>SC</t>
  </si>
  <si>
    <t>ST</t>
  </si>
  <si>
    <t>OBC</t>
  </si>
  <si>
    <t>રજીસ્ટર સખ્યા</t>
  </si>
  <si>
    <t>કુમાર</t>
  </si>
  <si>
    <t>કન્યા</t>
  </si>
  <si>
    <t>શાળાકીય સર્વગ્રાહી મુલ્યાંકન</t>
  </si>
  <si>
    <t>SCE</t>
  </si>
  <si>
    <r>
      <t xml:space="preserve">પત્રક - </t>
    </r>
    <r>
      <rPr>
        <b/>
        <sz val="28"/>
        <color rgb="FF002060"/>
        <rFont val="SHREE_GUJ_OTF_0750"/>
        <charset val="1"/>
      </rPr>
      <t>B</t>
    </r>
  </si>
  <si>
    <t>ધોરણ ૩ થી ૮</t>
  </si>
  <si>
    <t>વ્યક્તિત્વ વિકાસપત્રક</t>
  </si>
  <si>
    <t>શાળાનું નામ :-</t>
  </si>
  <si>
    <t>ગામ :-</t>
  </si>
  <si>
    <t>પરિણામ તારીખ :-</t>
  </si>
  <si>
    <t>વર્ગ શિક્ષકનું નામ :-</t>
  </si>
  <si>
    <t>સી.આર.સી :-</t>
  </si>
  <si>
    <t>શિક્ષકની  સહી</t>
  </si>
  <si>
    <t>______________</t>
  </si>
  <si>
    <t>આચાર્યની સહી</t>
  </si>
  <si>
    <t>_________________</t>
  </si>
  <si>
    <t>શાળાકીય ગ્રેડ ( સેમેસ્ટર - 2 )</t>
  </si>
  <si>
    <t>શાળાકીય ગ્રેડ ( સેમેસ્ટર - 1 )</t>
  </si>
  <si>
    <t>અંગેજી</t>
  </si>
  <si>
    <t>વ્યક્તિત્વ વિકાસ</t>
  </si>
  <si>
    <t>સત્રાંત કુલ</t>
  </si>
  <si>
    <t>વિષય વાઈઝ ગ્રેડ ( સત્ર - 1 )</t>
  </si>
  <si>
    <t>વિષય વાઈઝ ગ્રેડ ( સત્ર - 2 )</t>
  </si>
  <si>
    <t>નંબર</t>
  </si>
  <si>
    <t>વિઘાર્થીનું નામ</t>
  </si>
  <si>
    <t>ગુણ</t>
  </si>
  <si>
    <t>ટકા</t>
  </si>
  <si>
    <r>
      <rPr>
        <b/>
        <sz val="22"/>
        <color theme="1"/>
        <rFont val="SHREE_GUJ_OTF_0750"/>
        <charset val="1"/>
      </rPr>
      <t>પ્રથમ ત્રણ નંબર મેળવનારની  યાદી</t>
    </r>
    <r>
      <rPr>
        <sz val="22"/>
        <color theme="1"/>
        <rFont val="SHREE_GUJ_OTF_0750"/>
        <charset val="1"/>
      </rPr>
      <t xml:space="preserve">  </t>
    </r>
    <r>
      <rPr>
        <b/>
        <sz val="22"/>
        <color rgb="FFC00000"/>
        <rFont val="SHREE_GUJ_OTF_0750"/>
        <charset val="1"/>
      </rPr>
      <t>( સેમ - 2 )</t>
    </r>
  </si>
  <si>
    <r>
      <rPr>
        <b/>
        <sz val="22"/>
        <color theme="1"/>
        <rFont val="SHREE_GUJ_OTF_0750"/>
        <charset val="1"/>
      </rPr>
      <t>પ્રથમ ત્રણ નંબર મેળવનારની  યાદી</t>
    </r>
    <r>
      <rPr>
        <sz val="22"/>
        <color theme="1"/>
        <rFont val="SHREE_GUJ_OTF_0750"/>
        <charset val="1"/>
      </rPr>
      <t xml:space="preserve">  </t>
    </r>
    <r>
      <rPr>
        <b/>
        <sz val="22"/>
        <color rgb="FFC00000"/>
        <rFont val="SHREE_GUJ_OTF_0750"/>
        <charset val="1"/>
      </rPr>
      <t>( સેમ - 1 )</t>
    </r>
  </si>
  <si>
    <t xml:space="preserve">વિષય </t>
  </si>
  <si>
    <t>સેમેસ્ટર : ૧</t>
  </si>
  <si>
    <t>40% થી ઓછા ગુણ મેળવનારની સંખ્યા</t>
  </si>
  <si>
    <t>40% થી ઓછા ગુણ મેળવનારના ટકા</t>
  </si>
  <si>
    <t>40% થી 80% ગુણ મેળવનારની સંખ્યા</t>
  </si>
  <si>
    <t>40% થી 80% ગુણ મેળવનારના  ટકા</t>
  </si>
  <si>
    <t>80% થી ઉ૫ર ગુણ મેળવનારની સંખ્યા</t>
  </si>
  <si>
    <t>80% થી ઉ૫ર ગુણ મેળવનારના ટકા</t>
  </si>
  <si>
    <t>Total</t>
  </si>
  <si>
    <t>લેખિત કસોટીનું વિષયવાર ગુણ વર્ગીકરણ</t>
  </si>
  <si>
    <t>સેમેસ્ટર : ૨</t>
  </si>
  <si>
    <t>SEM1</t>
  </si>
  <si>
    <t>SEM2</t>
  </si>
  <si>
    <t>&lt;40</t>
  </si>
  <si>
    <t>&gt;80</t>
  </si>
  <si>
    <t>વિદ્યાર્થીનું નામ :-</t>
  </si>
  <si>
    <t xml:space="preserve">હાજરી નંબર:- </t>
  </si>
  <si>
    <t>વિકલાંગ છે ?</t>
  </si>
  <si>
    <t>ના</t>
  </si>
  <si>
    <t>હાજરી પત્રક નંબર :-</t>
  </si>
  <si>
    <r>
      <rPr>
        <b/>
        <sz val="24"/>
        <color rgb="FF003300"/>
        <rFont val="Webdings"/>
        <family val="1"/>
        <charset val="2"/>
      </rPr>
      <t xml:space="preserve"> </t>
    </r>
    <r>
      <rPr>
        <b/>
        <sz val="24"/>
        <color rgb="FF003300"/>
        <rFont val="SHREE_GUJ_OTF_0750"/>
        <charset val="1"/>
      </rPr>
      <t xml:space="preserve">પ્રગતિ પત્રક  </t>
    </r>
    <r>
      <rPr>
        <b/>
        <sz val="24"/>
        <color rgb="FF003300"/>
        <rFont val="Webdings"/>
        <family val="1"/>
        <charset val="2"/>
      </rPr>
      <t></t>
    </r>
  </si>
  <si>
    <t>વિષય</t>
  </si>
  <si>
    <t>કુલ ગુણ</t>
  </si>
  <si>
    <t>મેળવેલ ગુણ</t>
  </si>
  <si>
    <t>મેળવેલ ગ્રેડ</t>
  </si>
  <si>
    <t>વિષયના સંદર્ભમાં વિશેષ નોંધ</t>
  </si>
  <si>
    <t xml:space="preserve">માર્ક્સ જોઈએ છે ?:- </t>
  </si>
  <si>
    <t>હા</t>
  </si>
  <si>
    <t xml:space="preserve">      ( PROGRESS REPORT )</t>
  </si>
  <si>
    <t>હાજરી નંબર :-</t>
  </si>
  <si>
    <t>જીલ્લો :-</t>
  </si>
  <si>
    <t>મેળવેલ એકંદર કુલ</t>
  </si>
  <si>
    <t xml:space="preserve">  ( વિદ્યાર્થીનું આખું નામ - અટક સાથે લખવું. )</t>
  </si>
  <si>
    <t>મેળવેલ ટકા</t>
  </si>
  <si>
    <t>પરિણામ</t>
  </si>
  <si>
    <t>સરનામું :-</t>
  </si>
  <si>
    <t>સ્થળ :-</t>
  </si>
  <si>
    <t>વાલીની સહી:-</t>
  </si>
  <si>
    <t>પિતાનું નામ :-</t>
  </si>
  <si>
    <t>માતાનું નામ :-</t>
  </si>
  <si>
    <t>તારીખ :-</t>
  </si>
  <si>
    <t>જ.ર.નંબર :-</t>
  </si>
  <si>
    <t>જન્મ તારીખ :-</t>
  </si>
  <si>
    <t>સંપર્ક નંબર :-</t>
  </si>
  <si>
    <t>યુનિક આઈડી :-</t>
  </si>
  <si>
    <t>વર્ગ શિક્ષકની સહી</t>
  </si>
  <si>
    <t>સત્ર</t>
  </si>
  <si>
    <t>રોલ નંબર</t>
  </si>
  <si>
    <t>યુનિક આઈડી નંબર</t>
  </si>
  <si>
    <t>71</t>
  </si>
  <si>
    <t>81</t>
  </si>
  <si>
    <t>91</t>
  </si>
  <si>
    <t>101</t>
  </si>
  <si>
    <t>111</t>
  </si>
  <si>
    <t>121</t>
  </si>
  <si>
    <t>131</t>
  </si>
  <si>
    <t>141</t>
  </si>
  <si>
    <t>151</t>
  </si>
  <si>
    <t>161</t>
  </si>
  <si>
    <t>171</t>
  </si>
  <si>
    <t>181</t>
  </si>
  <si>
    <t>191</t>
  </si>
  <si>
    <t>201</t>
  </si>
  <si>
    <t>211</t>
  </si>
  <si>
    <t>221</t>
  </si>
  <si>
    <t>231</t>
  </si>
  <si>
    <t>241</t>
  </si>
  <si>
    <t>251</t>
  </si>
  <si>
    <t>261</t>
  </si>
  <si>
    <t>271</t>
  </si>
  <si>
    <t>281</t>
  </si>
  <si>
    <t>291</t>
  </si>
  <si>
    <t>301</t>
  </si>
  <si>
    <t>311</t>
  </si>
  <si>
    <t>321</t>
  </si>
  <si>
    <t>331</t>
  </si>
  <si>
    <t>341</t>
  </si>
  <si>
    <t>351</t>
  </si>
  <si>
    <t>361</t>
  </si>
  <si>
    <t>371</t>
  </si>
  <si>
    <t>381</t>
  </si>
  <si>
    <t>391</t>
  </si>
  <si>
    <t>401</t>
  </si>
  <si>
    <t>411</t>
  </si>
  <si>
    <t>421</t>
  </si>
  <si>
    <t>431</t>
  </si>
  <si>
    <t>441</t>
  </si>
  <si>
    <t>451</t>
  </si>
  <si>
    <t>461</t>
  </si>
  <si>
    <t>471</t>
  </si>
  <si>
    <t>481</t>
  </si>
  <si>
    <t>491</t>
  </si>
  <si>
    <t>501</t>
  </si>
  <si>
    <t>511</t>
  </si>
  <si>
    <t>521</t>
  </si>
  <si>
    <t>531</t>
  </si>
  <si>
    <t>541</t>
  </si>
  <si>
    <t>551</t>
  </si>
  <si>
    <t>561</t>
  </si>
  <si>
    <t>571</t>
  </si>
  <si>
    <t>581</t>
  </si>
  <si>
    <t>591</t>
  </si>
  <si>
    <t>601</t>
  </si>
  <si>
    <t>72</t>
  </si>
  <si>
    <t>82</t>
  </si>
  <si>
    <t>92</t>
  </si>
  <si>
    <t>102</t>
  </si>
  <si>
    <t>112</t>
  </si>
  <si>
    <t>122</t>
  </si>
  <si>
    <t>132</t>
  </si>
  <si>
    <t>142</t>
  </si>
  <si>
    <t>152</t>
  </si>
  <si>
    <t>162</t>
  </si>
  <si>
    <t>172</t>
  </si>
  <si>
    <t>182</t>
  </si>
  <si>
    <t>192</t>
  </si>
  <si>
    <t>202</t>
  </si>
  <si>
    <t>212</t>
  </si>
  <si>
    <t>222</t>
  </si>
  <si>
    <t>232</t>
  </si>
  <si>
    <t>242</t>
  </si>
  <si>
    <t>252</t>
  </si>
  <si>
    <t>262</t>
  </si>
  <si>
    <t>272</t>
  </si>
  <si>
    <t>282</t>
  </si>
  <si>
    <t>292</t>
  </si>
  <si>
    <t>302</t>
  </si>
  <si>
    <t>312</t>
  </si>
  <si>
    <t>322</t>
  </si>
  <si>
    <t>332</t>
  </si>
  <si>
    <t>342</t>
  </si>
  <si>
    <t>352</t>
  </si>
  <si>
    <t>362</t>
  </si>
  <si>
    <t>372</t>
  </si>
  <si>
    <t>382</t>
  </si>
  <si>
    <t>392</t>
  </si>
  <si>
    <t>402</t>
  </si>
  <si>
    <t>412</t>
  </si>
  <si>
    <t>422</t>
  </si>
  <si>
    <t>432</t>
  </si>
  <si>
    <t>442</t>
  </si>
  <si>
    <t>452</t>
  </si>
  <si>
    <t>462</t>
  </si>
  <si>
    <t>472</t>
  </si>
  <si>
    <t>482</t>
  </si>
  <si>
    <t>492</t>
  </si>
  <si>
    <t>502</t>
  </si>
  <si>
    <t>512</t>
  </si>
  <si>
    <t>522</t>
  </si>
  <si>
    <t>532</t>
  </si>
  <si>
    <t>542</t>
  </si>
  <si>
    <t>552</t>
  </si>
  <si>
    <t>562</t>
  </si>
  <si>
    <t>572</t>
  </si>
  <si>
    <t>582</t>
  </si>
  <si>
    <t>592</t>
  </si>
  <si>
    <t>602</t>
  </si>
  <si>
    <t>જી.આર.નંબર :-</t>
  </si>
  <si>
    <t xml:space="preserve"> વિકલાંગ છે ?</t>
  </si>
  <si>
    <t>1.આ સોફ્ટવેરમાં ફોન્ટ SHREE_GUJ_OTF_0750 વાપરવામાં આવેલ છે. જેથી ફોન્ટ સૌ પ્રથમ ડાઉનલોડ કરી પછી જ ફાઈલ open કરવી.</t>
  </si>
  <si>
    <t>જ્યાં માહિતી ભરવાની થાય છે ત્યાં પ્રત્યેક cell માં સમજૂતી આપેલ છે.</t>
  </si>
  <si>
    <t>2. દરેક શીટ પર જવા માટે બાજુમાં આપેલ બટનનો ઉપયોગ કરવો.</t>
  </si>
  <si>
    <t xml:space="preserve"> તમામ માહિતી માટે ખૂબ જ ચોક્કસાઈ રહે તે માટે યોગ્ય ડેટા એન્ટ્રી પરcell વાઈઝ પ્રોટેકશન રાખવામાં આવેલ છે.</t>
  </si>
  <si>
    <t>આકષર્ક તમામ પ્રિન્ટ પેજ બોર્ડર સાથે સૌ પ્રથમ વાર Excel માં.</t>
  </si>
  <si>
    <t>4. ત્યારબાદ DataEntry શીટ પરની માહિતી ચોકસાઈ પૂર્વક ભરવી.</t>
  </si>
  <si>
    <t>અન્ય ધોરણ માટે બે વિષયથી વધારે E ગ્રેડ હોય તો વર્ગ બઢતી ની માહિતી આપતું પરિણામ પત્રક</t>
  </si>
  <si>
    <t>6. ત્યારબાદ જ માર્કશીટ ( પત્રક F ), ટાઈટલ પેજ, તેમજ અન્ય તમામ પત્રકો પ્રિન્ટ કરવા.</t>
  </si>
  <si>
    <t>રજીસ્ટર સંખ્યા મુજબ જ દરેક ધોરણ ની રો ખૂલશે.</t>
  </si>
  <si>
    <t>7. માહિતી કોપી પેસ્ટ કરવાની થાય ત્યારે Paste Special માં Paste Value કરવું.</t>
  </si>
  <si>
    <t>8. દરેક Cell પર આપવામાં આવેલ Comments અવશ્ય વાંચવી અને તેને અનુસરવું.</t>
  </si>
  <si>
    <t>એક પણ કોલમની માહિતી બાકી હશે તો પરિણામ બતાવશે નહી જેથી ચોક્કસાઈ વધુ રહે.</t>
  </si>
  <si>
    <t>બાળકોની માર્કશીટમાં  ધોરણ ૮ માટે પાસ/ નાપાસ તેમજ વિકલાંગ બાળકો માટે ૨૦% પાસની સગવડ</t>
  </si>
  <si>
    <t xml:space="preserve">પત્રક C બંને સત્ર માટે. પત્રક F એક પેજ માં બે પરિણામ </t>
  </si>
  <si>
    <t>સત્ર વાઈઝ તમામ પરિણામ તેમજ તેનું વિશ્લેષણ</t>
  </si>
  <si>
    <t>સત્ર વાઈઝ અને કેટેગરી ( જાતિ ) વાઈઝ ગ્રેડનું વિશ્લેષણ</t>
  </si>
  <si>
    <t>સત્ર વાઈઝ અને વિષય વાઈઝ ગ્રેડનું વિશ્લેષણ</t>
  </si>
  <si>
    <t>FLN માટે સત્ર વાઈઝ  એક્શન પ્લાન પત્રક</t>
  </si>
  <si>
    <t>પ્રથમ ત્રણ નંબરે આવતા બાળકોની ગુણ,ગ્રેડ,ટકા દશાવતું પત્રક - સત્ર ૧ અને સત્ર ૨</t>
  </si>
  <si>
    <t xml:space="preserve">ધોરણ ૮ ના પરિણામની સાથે સાથે પત્રક G </t>
  </si>
  <si>
    <t>3. સૌ પ્રથમ DataEntry શીટ પર જવું</t>
  </si>
  <si>
    <t>5. ત્યારબાદ તમામ વિષયનાં ગુણ અને પત્રક B ના ગુણની માહિતી ભરવી.</t>
  </si>
  <si>
    <t>Made On :-</t>
  </si>
  <si>
    <t>Update On :-</t>
  </si>
  <si>
    <t>સૌની આસપાસ (પર્યાવરણ)</t>
  </si>
  <si>
    <t>વિષય : સૌની આસપાસ</t>
  </si>
  <si>
    <t>સૌની આસપાસ</t>
  </si>
  <si>
    <t xml:space="preserve">ક્ષેત્ર - ૩ વિદ્યાર્થી નાં રસનાં ક્ષેત્રો </t>
  </si>
  <si>
    <t xml:space="preserve">ક્ષેત્ર - ૪ </t>
  </si>
  <si>
    <t xml:space="preserve">ક્ષેત્ર -૫ </t>
  </si>
  <si>
    <t xml:space="preserve">સાહિત્ય </t>
  </si>
  <si>
    <t xml:space="preserve">સંગીત અને કલા </t>
  </si>
  <si>
    <t>શારીરિક શિક્ષણ અને  યોગ</t>
  </si>
  <si>
    <t xml:space="preserve">સાંસ્કૃતિક કાર્યક્રમ 
અને સમાજસેવા </t>
  </si>
  <si>
    <t>સહશૈક્ષ્રણિક પ્રવૃત્તિઓ</t>
  </si>
  <si>
    <t xml:space="preserve">શાળામાં નિયમિત આવે છે. </t>
  </si>
  <si>
    <t xml:space="preserve">પ્રાથના સંમેલનમાં નિયમિત સામેલ થાય છે. </t>
  </si>
  <si>
    <t xml:space="preserve">શાળાની સ્વચ્છતા જાળવે છે. </t>
  </si>
  <si>
    <t xml:space="preserve">બીજા વિદ્યાર્થીઓને મદદરૂપ થાય છે. </t>
  </si>
  <si>
    <t xml:space="preserve">સાંપેલું કાર્ય સારી રીતે કરે છે. </t>
  </si>
  <si>
    <t xml:space="preserve">કોઇપણ કાર્ય કરવામાં તત્પરતા દાખવે છે. </t>
  </si>
  <si>
    <t>દરેક કાર્યમાં સમયનું પાલન કરેછે</t>
  </si>
  <si>
    <t xml:space="preserve">નવીન બાબત ઉત્સાહ પૂર્વક શિખે છે. </t>
  </si>
  <si>
    <t xml:space="preserve">શિક્ષણ પ્રત્યે હકારાત્મક વલણ ધરાવે છે. </t>
  </si>
  <si>
    <t xml:space="preserve">શાળા મિલ્કતની જાળવણી રાખે છે. </t>
  </si>
  <si>
    <t xml:space="preserve">સહાધ્યાયી પ્રત્યે સહયોગ દાખવે છે. </t>
  </si>
  <si>
    <t xml:space="preserve">વ્યક્તિગત સ્વચ્છતા અને સુઘડતા જાળવે છે. </t>
  </si>
  <si>
    <t xml:space="preserve">પર્યાવરણની સમતુલા જાળવવામાં ઉપયોગી થાય છે. </t>
  </si>
  <si>
    <t xml:space="preserve">શિક્ષકનો આદર જાળવે છે. </t>
  </si>
  <si>
    <t xml:space="preserve">ઇતર વાંચન </t>
  </si>
  <si>
    <t xml:space="preserve">ભાષાશુદ્ધિ સાથેનું મરોડદાર અક્ષર લેખન </t>
  </si>
  <si>
    <t xml:space="preserve">મૌલિક વાર્તા / કથન /વક્તવ્ય </t>
  </si>
  <si>
    <t xml:space="preserve">સર્જનાત્મક લેખન </t>
  </si>
  <si>
    <t xml:space="preserve">ગાન / વાદન ( અભિનય, બાળગીત વગેરે ) </t>
  </si>
  <si>
    <t>નાટ્ય/નૃત્ય/વેશભૂષા/અભિનય</t>
  </si>
  <si>
    <t>ચિત્રમાં રેખાંકન સ્પષ્ટ અને સુંદર ક્રરે છે.</t>
  </si>
  <si>
    <t>ચિત્રકલા(ચિત્રપોથી)</t>
  </si>
  <si>
    <t>યોગિક ક્રિયાઓઉત્સાહપૂર્વકક્રરેછે.</t>
  </si>
  <si>
    <t xml:space="preserve">સરળ આસનો ઉત્સાહપૂર્વક ક્રરે છે. </t>
  </si>
  <si>
    <t>સાંધિક રમતો કૌશલ્યોપૂર્વક રમે છે.</t>
  </si>
  <si>
    <t>ખેલકૂદ અને જિમ્નાસ્ટિક ગતિમેળ અને લયબધ્ધ કરે છે.</t>
  </si>
  <si>
    <t>વ્યાયામ (સમૂહ ક્વાયત અને અન્ય )</t>
  </si>
  <si>
    <t xml:space="preserve">ઉત્સવ ઉજવણી </t>
  </si>
  <si>
    <t xml:space="preserve">વિશેષ દિન ઉજવણી </t>
  </si>
  <si>
    <t xml:space="preserve">વિશિષ્ટ કૌશલ્યની અભિવ્યક્તિ </t>
  </si>
  <si>
    <t xml:space="preserve">પ્રશ્નમંચ(કિવજ) માં ભાગીદારી </t>
  </si>
  <si>
    <t>મૂલ્યશિક્ષણ ની પ્રવૃતિઓમાંભાગીદારી</t>
  </si>
  <si>
    <t xml:space="preserve">વિવિધ સ્પધાઑ </t>
  </si>
  <si>
    <t xml:space="preserve">હ્સ્ત લેખિત અંકો બનાવવા અને તેના પ્રદશન માં </t>
  </si>
  <si>
    <t>ઇકોક્લબ ની પ્રવૃત્તિ</t>
  </si>
  <si>
    <t>પ્રવાસ પર્યટન / મુલાકાત</t>
  </si>
  <si>
    <t xml:space="preserve">માટીકામ/ બાગકામ/ શાળા સુશોભન </t>
  </si>
  <si>
    <t xml:space="preserve">કાગળકામ / ટી.એલ.એમ. નિર્માણમાં સહયોગ </t>
  </si>
  <si>
    <t>નિયમિતતા,કાર્યવલણ,સુટેવ અને સહકાર</t>
  </si>
  <si>
    <t>ક્ષેત્ર - ૧</t>
  </si>
  <si>
    <t>ક્ષેત્ર - ૨</t>
  </si>
  <si>
    <t>વિદ્યાર્થીનાં વલણો</t>
  </si>
  <si>
    <t>જો તમારે ડેટા એન્ટ્રી ના કરવી હોય અને સીધા ગુણ દાખલ કરવા હોય તો આ કોલમ માં 200 માંથી ગુણ દાખલ કરો.</t>
  </si>
  <si>
    <r>
      <t xml:space="preserve">માહિતી Copy-Paste ના કરશો.      માહિતી Copy કરીને </t>
    </r>
    <r>
      <rPr>
        <b/>
        <sz val="18"/>
        <color rgb="FFFFFF00"/>
        <rFont val="SHREE_GUJ_OTF_0750"/>
        <charset val="1"/>
      </rPr>
      <t>Paste Special પર જઈ Value and Value Formatrs</t>
    </r>
    <r>
      <rPr>
        <b/>
        <sz val="18"/>
        <color theme="0"/>
        <rFont val="SHREE_GUJ_OTF_0750"/>
        <charset val="1"/>
      </rPr>
      <t xml:space="preserve"> કરવું.</t>
    </r>
  </si>
  <si>
    <r>
      <t xml:space="preserve">9. જો તારીખ લખવામાં એરર આવે તો તમારા કમ્પ્યુટરનું તારીખ ફોરમેટ </t>
    </r>
    <r>
      <rPr>
        <b/>
        <sz val="14"/>
        <color rgb="FF0000FF"/>
        <rFont val="Calibri"/>
        <family val="2"/>
        <scheme val="minor"/>
      </rPr>
      <t>DD-MM-YYYY</t>
    </r>
    <r>
      <rPr>
        <b/>
        <sz val="14"/>
        <color theme="0"/>
        <rFont val="Calibri"/>
        <family val="2"/>
        <scheme val="minor"/>
      </rPr>
      <t xml:space="preserve"> કરી દો.</t>
    </r>
  </si>
  <si>
    <t>આવી અલગ અલગ ફાઈલ તેમજ અપડેટ ફાઈલ મેળવવા નીચેની લિંક પર ક્લિક કરી વોટ્સ અપ ગ્રુપમાં જોઈન થઇ જાઓ.</t>
  </si>
  <si>
    <t>Current Version</t>
  </si>
  <si>
    <t>https://chat.whatsapp.com/DNQ8guLr9uGFARwSJZrYMu</t>
  </si>
  <si>
    <t>સોફ્ટવેર વાપરતી વખતે  આવતી સમસ્યાઓ અને તેની સામે નિવારણ</t>
  </si>
  <si>
    <t xml:space="preserve">સમસ્યા - જન્મ તારીખ DD MM YYYY પ્રમાણે લેતું નથી </t>
  </si>
  <si>
    <t>ઉકેલ - તમારા કોમ્પ્યુટરનું તારીખ નું ફોર્મેટ DD MM YYYY મુજબ કરો.</t>
  </si>
  <si>
    <t>સમસ્યા - પત્રક C મા ટકાવારી 100 કરતા વધારે બતાવે છે.</t>
  </si>
  <si>
    <t xml:space="preserve">ઉકેલ - નવી અદ્યતન ફાઈલ વાપરો. </t>
  </si>
  <si>
    <t>સમસ્યા - પત્રક F માં જિલ્લા શિક્ષણ સમિતિ ગાંધીનગર જ રહે છે</t>
  </si>
  <si>
    <t>ઉકેલ - નવી અદ્યતન ફાઈલ વાપરો.</t>
  </si>
  <si>
    <t xml:space="preserve">સમસ્યા - પત્રક C માં ટકાવારી અને પાસ નંબર પ્રિન્ટમાં આવતી નથી </t>
  </si>
  <si>
    <t>ઉકેલ - જીસીઇઆરટી ના નિયમ મુજબ તે પ્રિન્ટમાં લઈ શકાય નહીં.</t>
  </si>
  <si>
    <t>સમસ્યા - પત્રક C ના ફ્રન્ટ પેજમાં ગ્રેડ અલગ અલગ આવે છે.</t>
  </si>
  <si>
    <t>ઉકેલ - સત્ર 1 છે ત્યાં સત્ર 2 કરો.</t>
  </si>
  <si>
    <t>સમસ્યા - સત્ર 1 અને સત્ર 2 ના ગ્રેડ સરાસરી 0 કે ખોટી બતાવે છે.</t>
  </si>
  <si>
    <t>ઉકેલ - Data entry માં જઈ કુમાર/કન્યા અને સામાજિક જાતિ તમામ વિદ્યાર્થીની ભરો.</t>
  </si>
  <si>
    <t>સમસ્યા - પત્રક F માં ગુણ અલગ અલગ બતાવે છે.</t>
  </si>
  <si>
    <t xml:space="preserve">સમસ્યા - અલગ અલગ સીટમાં જવા માટેના બટન કામ કરતા નથી. </t>
  </si>
  <si>
    <t>ઉકેલ - Ms office excel વાપરો.</t>
  </si>
  <si>
    <t>સમસ્યા - ફોન્ટની સાઈઝ બહુ મોટી લાગે છે.</t>
  </si>
  <si>
    <t>ઉકેલ - તમારા કોમ્પ્યુટર કે લેપટોપમાં હોમ પેજ માં આપેલ Shree 750 otf ફોન્ટ ડાઉનલોડ કરી ઇન્સ્ટોલ કરો.</t>
  </si>
  <si>
    <t xml:space="preserve">સમસ્યા - પ્રિન્ટમાં કોઈ કોલમ કપાય છે </t>
  </si>
  <si>
    <t xml:space="preserve">ઉકેલ - પ્રિન્ટ પ્રિવ્યુ માં જઈ માર્જિન લાઈન ખેંચો. </t>
  </si>
  <si>
    <t>સમસ્યા - પરિણામ ફક્ત ગ્રેડ વાળું જોવે છે.</t>
  </si>
  <si>
    <t>ઉકેલ - પત્રક F પર આપેલ option માં જઈ Yes છે ત્યાં No કરો.</t>
  </si>
  <si>
    <t xml:space="preserve">સમસ્યા - બાલવાટિકા ધોરણ એક ધોરણ બે માં પ્રિન્ટ કોરી લેવી છે. </t>
  </si>
  <si>
    <t>ઉકેલ - જે તે શીટ પર છેલ્લે કાળા શેલ માં 1 છે તે દૂર કરો.</t>
  </si>
  <si>
    <t>સમસ્યા - પત્રક F માં વિદ્યાર્થીના નામ ઉપર હાથ પેન્સિલ લોગો આવે છે.</t>
  </si>
  <si>
    <t>ઉકેલ - નવી અધ્યતન ફાઈલ વાપરો.</t>
  </si>
  <si>
    <t>સમસ્યા - પત્રક C માં કુલ ટોટલ અને સરેરાશ ગ્રેડ #### આવે છે.</t>
  </si>
  <si>
    <t xml:space="preserve">ઉકેલ - તમામ વિષયના ગુણ અને પત્રક બી બંને સત્રના ગુણ દાખલ કરો. </t>
  </si>
  <si>
    <t xml:space="preserve">સમસ્યા - નવી ફાઈલ ક્યાંથી મેળવવી. </t>
  </si>
  <si>
    <t xml:space="preserve">ઉકેલ - https://drive.google.com/drive/folders/1ESFkaiN1x3GS5cKxuu_0V9wtz5isgUF4?usp=sharing </t>
  </si>
  <si>
    <t>ઉપરોક્ત લીંક થી બાલ વાટિકા થી ધોરણ આઠ સુધીના પરિણામ મળી રહેશે.</t>
  </si>
  <si>
    <t xml:space="preserve">Thanks </t>
  </si>
  <si>
    <t>By Brijesh Patel</t>
  </si>
  <si>
    <t>હાજરી ના કાર્ય દિવસ</t>
  </si>
  <si>
    <t>કુલ કાર્ય દિવસ</t>
  </si>
  <si>
    <t>કાર્ય દિવસ</t>
  </si>
  <si>
    <t>Udise Plusની માહિતી</t>
  </si>
  <si>
    <t>હાજરી ની ટકાવારી</t>
  </si>
  <si>
    <r>
      <rPr>
        <b/>
        <sz val="20"/>
        <color rgb="FFC00000"/>
        <rFont val="Wingdings"/>
        <charset val="2"/>
      </rPr>
      <t></t>
    </r>
    <r>
      <rPr>
        <b/>
        <sz val="20"/>
        <color rgb="FFC00000"/>
        <rFont val="SHREE_GUJ_OTF_0750"/>
        <charset val="1"/>
      </rPr>
      <t xml:space="preserve"> શાળાકીય સર્વગ્રાહી મૂલ્યાંકન </t>
    </r>
    <r>
      <rPr>
        <b/>
        <sz val="20"/>
        <color rgb="FFC00000"/>
        <rFont val="Wingdings"/>
        <charset val="2"/>
      </rPr>
      <t></t>
    </r>
  </si>
  <si>
    <t>UID No :-</t>
  </si>
  <si>
    <r>
      <rPr>
        <b/>
        <sz val="20"/>
        <color rgb="FF0000CC"/>
        <rFont val="Wingdings"/>
        <charset val="2"/>
      </rPr>
      <t></t>
    </r>
    <r>
      <rPr>
        <b/>
        <sz val="20"/>
        <color rgb="FF0000CC"/>
        <rFont val="SHREE_GUJ_OTF_0750"/>
        <charset val="1"/>
      </rPr>
      <t xml:space="preserve"> શાળાકીય સર્વગ્રાહી મૂલ્યાંકન </t>
    </r>
    <r>
      <rPr>
        <b/>
        <sz val="20"/>
        <color rgb="FF0000CC"/>
        <rFont val="Wingdings"/>
        <charset val="2"/>
      </rPr>
      <t></t>
    </r>
  </si>
  <si>
    <t>યુનિક આઈડી નંબર :-</t>
  </si>
  <si>
    <t>સત્ર : 1</t>
  </si>
  <si>
    <t>સત્ર : 2</t>
  </si>
  <si>
    <t>વાર્ષિક ગુણાંકન</t>
  </si>
  <si>
    <t>સત્રાંત મૂલ્યાંકન (40)</t>
  </si>
  <si>
    <t>સ્વ અધ્યયન મૂલ્યાંકન (20)</t>
  </si>
  <si>
    <t>મેળવેલ ગુણ (100)</t>
  </si>
  <si>
    <t>મેળવેલ ગુણ (200)</t>
  </si>
  <si>
    <t xml:space="preserve">વ્યક્તિત્વ વિકાસ </t>
  </si>
  <si>
    <r>
      <t xml:space="preserve">200 </t>
    </r>
    <r>
      <rPr>
        <sz val="14"/>
        <color theme="1"/>
        <rFont val="SHREE_GUJ_OTF_0750"/>
        <charset val="1"/>
      </rPr>
      <t>માંથી</t>
    </r>
  </si>
  <si>
    <r>
      <t xml:space="preserve">600 </t>
    </r>
    <r>
      <rPr>
        <sz val="14"/>
        <color theme="1"/>
        <rFont val="SHREE_GUJ_OTF_0750"/>
        <charset val="1"/>
      </rPr>
      <t>માંથી</t>
    </r>
  </si>
  <si>
    <t>મેળવેલ ટકા :-</t>
  </si>
  <si>
    <t>પાસ નંબર :-</t>
  </si>
  <si>
    <t>પરિણામ :-</t>
  </si>
  <si>
    <t>પરિણામ ની તારીખ :-</t>
  </si>
  <si>
    <t>હાજરીના દિવસ :-</t>
  </si>
  <si>
    <t>વાલીની સહી</t>
  </si>
  <si>
    <t>વર્ગ શિક્ષક ની સહી</t>
  </si>
  <si>
    <t>આચાર્ય ની સહી</t>
  </si>
  <si>
    <t>23</t>
  </si>
  <si>
    <t>24</t>
  </si>
  <si>
    <t>25</t>
  </si>
  <si>
    <t>26</t>
  </si>
  <si>
    <t>27</t>
  </si>
  <si>
    <t>28</t>
  </si>
  <si>
    <t>33</t>
  </si>
  <si>
    <t>34</t>
  </si>
  <si>
    <t>40</t>
  </si>
  <si>
    <t>શાળા ઉઘડવાની તારીખ   :-</t>
  </si>
  <si>
    <t>09-06-2025</t>
  </si>
  <si>
    <t>શાળા ઉઘડવાનો સમય   :-</t>
  </si>
  <si>
    <t>07:00 AM</t>
  </si>
  <si>
    <t>વિષય :-</t>
  </si>
  <si>
    <t>ગુણ પત્રક</t>
  </si>
  <si>
    <t>પ્રશ્ન -1</t>
  </si>
  <si>
    <t>પ્રશ્ન -2</t>
  </si>
  <si>
    <t>પ્રશ્ન -3</t>
  </si>
  <si>
    <t>પ્રશ્ન -4</t>
  </si>
  <si>
    <t>પ્રશ્ન -5</t>
  </si>
  <si>
    <t>પ્રશ્ન -6</t>
  </si>
  <si>
    <t>પ્રશ્ન -7</t>
  </si>
  <si>
    <t>પ્રશ્ન -8</t>
  </si>
  <si>
    <t>પ્રશ્ન -9</t>
  </si>
  <si>
    <t>પ્રશ્ન -10</t>
  </si>
  <si>
    <t>પ્રશ્ન -11</t>
  </si>
  <si>
    <t>પ્રશ્ન -12</t>
  </si>
  <si>
    <t>પ્રશ્ન -13</t>
  </si>
  <si>
    <t>પ્રશ્ન -14</t>
  </si>
  <si>
    <t>કુલ માર્ક્સ</t>
  </si>
  <si>
    <r>
      <t xml:space="preserve">ત્રિમાસિક કસોટી
</t>
    </r>
    <r>
      <rPr>
        <b/>
        <sz val="16"/>
        <color rgb="FFFFFF00"/>
        <rFont val="SHREE_GUJ_OTF_0750"/>
        <charset val="1"/>
      </rPr>
      <t>( 40 )</t>
    </r>
  </si>
  <si>
    <t>ત્રિમાસિક કસોટી</t>
  </si>
  <si>
    <t>ત્રિમાસિક કસોટી
(40)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</si>
</sst>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14009]dd/mm/yyyy;@"/>
    <numFmt numFmtId="165" formatCode="[$-14009]dd\-mm\-yyyy;@"/>
    <numFmt numFmtId="166" formatCode="[$-7000447]0"/>
    <numFmt numFmtId="167" formatCode="\+\9\1\ #####\ #####"/>
    <numFmt numFmtId="168" formatCode="0.0"/>
  </numFmts>
  <fonts count="169">
    <font>
      <sz val="11"/>
      <color theme="1"/>
      <name val="Calibri"/>
      <family val="2"/>
      <scheme val="minor"/>
    </font>
    <font>
      <b/>
      <sz val="15"/>
      <color theme="1"/>
      <name val="SHREE_GUJ_OTF_0750"/>
      <charset val="1"/>
    </font>
    <font>
      <sz val="16"/>
      <color theme="1"/>
      <name val="SHREE_GUJ_OTF_0750"/>
      <charset val="1"/>
    </font>
    <font>
      <b/>
      <sz val="16"/>
      <color theme="1"/>
      <name val="SHREE_GUJ_OTF_0750"/>
      <charset val="1"/>
    </font>
    <font>
      <sz val="18"/>
      <color theme="1"/>
      <name val="SHREE_GUJ_OTF_0750"/>
      <charset val="1"/>
    </font>
    <font>
      <sz val="16"/>
      <color theme="1"/>
      <name val="Calibri"/>
      <family val="2"/>
      <scheme val="minor"/>
    </font>
    <font>
      <sz val="2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20"/>
      <color theme="1"/>
      <name val="SHREE_GUJ_OTF_0750"/>
      <charset val="1"/>
    </font>
    <font>
      <b/>
      <sz val="20"/>
      <color indexed="81"/>
      <name val="SHREE_GUJ_OTF_0750"/>
      <charset val="1"/>
    </font>
    <font>
      <b/>
      <sz val="12"/>
      <color theme="1"/>
      <name val="SHREE_GUJ_OTF_0750"/>
      <charset val="1"/>
    </font>
    <font>
      <b/>
      <sz val="14"/>
      <color theme="1"/>
      <name val="SHREE_GUJ_OTF_0750"/>
      <charset val="1"/>
    </font>
    <font>
      <sz val="22"/>
      <color theme="1"/>
      <name val="SHREE_GUJ_OTF_0750"/>
      <charset val="1"/>
    </font>
    <font>
      <sz val="14"/>
      <color theme="1"/>
      <name val="SHREE_GUJ_OTF_0750"/>
      <charset val="1"/>
    </font>
    <font>
      <sz val="13"/>
      <color theme="1"/>
      <name val="SHREE_GUJ_OTF_0750"/>
      <charset val="1"/>
    </font>
    <font>
      <sz val="11"/>
      <color theme="1"/>
      <name val="Arial"/>
      <family val="2"/>
    </font>
    <font>
      <sz val="10"/>
      <color theme="1"/>
      <name val="Arial"/>
      <family val="2"/>
    </font>
    <font>
      <b/>
      <sz val="20"/>
      <color theme="0"/>
      <name val="SHREE_GUJ_OTF_0750"/>
      <charset val="1"/>
    </font>
    <font>
      <b/>
      <sz val="16"/>
      <color rgb="FFFFFF00"/>
      <name val="SHREE_GUJ_OTF_0750"/>
      <charset val="1"/>
    </font>
    <font>
      <b/>
      <sz val="36"/>
      <color rgb="FFFF0000"/>
      <name val="SHREE_GUJ_OTF_0750"/>
      <charset val="1"/>
    </font>
    <font>
      <sz val="16"/>
      <color theme="1"/>
      <name val="Times New Roman"/>
      <family val="1"/>
    </font>
    <font>
      <b/>
      <sz val="16"/>
      <color rgb="FFFF0000"/>
      <name val="SHREE_GUJ_OTF_0750"/>
      <charset val="1"/>
    </font>
    <font>
      <sz val="11"/>
      <color theme="1"/>
      <name val="Calibri"/>
      <family val="2"/>
      <scheme val="minor"/>
    </font>
    <font>
      <b/>
      <sz val="22"/>
      <color theme="1"/>
      <name val="SHREE_GUJ_OTF_0750"/>
      <charset val="1"/>
    </font>
    <font>
      <b/>
      <sz val="14"/>
      <color rgb="FF002060"/>
      <name val="SHREE_GUJ_OTF_0750"/>
      <charset val="1"/>
    </font>
    <font>
      <b/>
      <sz val="18"/>
      <color rgb="FF002060"/>
      <name val="SHREE_GUJ_OTF_0750"/>
      <charset val="1"/>
    </font>
    <font>
      <b/>
      <sz val="16"/>
      <color rgb="FF002060"/>
      <name val="SHREE_GUJ_OTF_0750"/>
      <charset val="1"/>
    </font>
    <font>
      <b/>
      <sz val="12"/>
      <name val="Arial"/>
      <family val="2"/>
    </font>
    <font>
      <sz val="8"/>
      <name val="Calibri"/>
      <family val="2"/>
      <scheme val="minor"/>
    </font>
    <font>
      <sz val="12"/>
      <color theme="1"/>
      <name val="Calibri"/>
      <family val="2"/>
      <scheme val="minor"/>
    </font>
    <font>
      <sz val="10.5"/>
      <color theme="1"/>
      <name val="SHREE_GUJ_OTF_0750"/>
      <charset val="1"/>
    </font>
    <font>
      <b/>
      <sz val="14"/>
      <color rgb="FFFF0000"/>
      <name val="Calibri"/>
      <family val="2"/>
      <scheme val="minor"/>
    </font>
    <font>
      <b/>
      <sz val="14"/>
      <color rgb="FF00206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4"/>
      <color rgb="FF0066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8"/>
      <color rgb="FFC00000"/>
      <name val="Calibri"/>
      <family val="2"/>
      <scheme val="minor"/>
    </font>
    <font>
      <sz val="12"/>
      <color theme="1"/>
      <name val="SHREE_GUJ_OTF_0750"/>
      <charset val="1"/>
    </font>
    <font>
      <sz val="10"/>
      <name val="Arial"/>
      <family val="2"/>
    </font>
    <font>
      <b/>
      <sz val="20"/>
      <name val="SHREE_GUJ_OTF_0750"/>
      <charset val="1"/>
    </font>
    <font>
      <b/>
      <sz val="9"/>
      <name val="Arial"/>
      <family val="2"/>
    </font>
    <font>
      <u/>
      <sz val="10"/>
      <color indexed="12"/>
      <name val="Arial"/>
      <family val="2"/>
    </font>
    <font>
      <b/>
      <sz val="14"/>
      <color rgb="FFC00000"/>
      <name val="SHREE_GUJ_OTF_0750"/>
      <charset val="1"/>
    </font>
    <font>
      <b/>
      <sz val="12"/>
      <color rgb="FF006600"/>
      <name val="SHREE_GUJ_OTF_0750"/>
      <charset val="1"/>
    </font>
    <font>
      <sz val="11"/>
      <color theme="1"/>
      <name val="Shree-Guj-0768"/>
    </font>
    <font>
      <b/>
      <sz val="28"/>
      <color rgb="FF002060"/>
      <name val="SHREE_GUJ_OTF_0750"/>
      <charset val="1"/>
    </font>
    <font>
      <b/>
      <sz val="20"/>
      <color rgb="FF006600"/>
      <name val="Arial"/>
      <family val="2"/>
    </font>
    <font>
      <b/>
      <sz val="20"/>
      <color rgb="FF002060"/>
      <name val="SHREE_GUJ_OTF_0750"/>
      <charset val="1"/>
    </font>
    <font>
      <b/>
      <sz val="18"/>
      <color theme="1"/>
      <name val="SHREE_GUJ_OTF_0750"/>
      <charset val="1"/>
    </font>
    <font>
      <b/>
      <sz val="18"/>
      <color theme="1"/>
      <name val="Arial"/>
      <family val="2"/>
    </font>
    <font>
      <b/>
      <sz val="18"/>
      <color theme="1"/>
      <name val="SHREE_GUJ_OTF_0760"/>
      <charset val="1"/>
    </font>
    <font>
      <b/>
      <sz val="14"/>
      <color theme="1"/>
      <name val="SHREE_GUJ_OTF_0760"/>
      <charset val="1"/>
    </font>
    <font>
      <b/>
      <sz val="22"/>
      <color rgb="FFC00000"/>
      <name val="SHREE_GUJ_OTF_0750"/>
      <charset val="1"/>
    </font>
    <font>
      <b/>
      <sz val="12"/>
      <color theme="1"/>
      <name val="Arial Black"/>
      <family val="2"/>
    </font>
    <font>
      <u/>
      <sz val="18"/>
      <color theme="1"/>
      <name val="SHREE_GUJ_OTF_0750"/>
      <charset val="1"/>
    </font>
    <font>
      <u/>
      <sz val="14"/>
      <color theme="1"/>
      <name val="Arial"/>
      <family val="2"/>
    </font>
    <font>
      <b/>
      <sz val="14"/>
      <color rgb="FF002060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2"/>
      <color theme="1"/>
      <name val="Shree-Guj-0768"/>
    </font>
    <font>
      <sz val="12"/>
      <color theme="1"/>
      <name val="Shree-Guj-0768"/>
    </font>
    <font>
      <b/>
      <sz val="12"/>
      <color rgb="FF002060"/>
      <name val="SHREE_GUJ_OTF_0750"/>
      <charset val="1"/>
    </font>
    <font>
      <b/>
      <sz val="22"/>
      <color rgb="FF002060"/>
      <name val="SHREE_GUJ_OTF_0750"/>
      <charset val="1"/>
    </font>
    <font>
      <b/>
      <sz val="22"/>
      <color theme="1"/>
      <name val="Calibri"/>
      <family val="2"/>
      <scheme val="minor"/>
    </font>
    <font>
      <sz val="11"/>
      <color theme="0"/>
      <name val="Shree-Guj-0768"/>
    </font>
    <font>
      <sz val="14"/>
      <color theme="1"/>
      <name val="Arial"/>
      <family val="2"/>
    </font>
    <font>
      <sz val="11"/>
      <color theme="0"/>
      <name val="Arial"/>
      <family val="2"/>
    </font>
    <font>
      <sz val="11"/>
      <color theme="1"/>
      <name val="Wingdings 2"/>
      <family val="1"/>
      <charset val="2"/>
    </font>
    <font>
      <b/>
      <sz val="48"/>
      <color rgb="FF002060"/>
      <name val="SHREE_GUJ_OTF_0750"/>
      <charset val="1"/>
    </font>
    <font>
      <b/>
      <sz val="36"/>
      <color rgb="FF002060"/>
      <name val="Arial"/>
      <family val="2"/>
    </font>
    <font>
      <b/>
      <sz val="36"/>
      <color rgb="FF002060"/>
      <name val="SHREE_GUJ_OTF_0750"/>
      <charset val="1"/>
    </font>
    <font>
      <b/>
      <sz val="11"/>
      <color theme="1"/>
      <name val="SHREE_GUJ_OTF_0760"/>
      <charset val="1"/>
    </font>
    <font>
      <u/>
      <sz val="20"/>
      <color theme="1"/>
      <name val="SHREE_GUJ_OTF_0750"/>
      <charset val="1"/>
    </font>
    <font>
      <b/>
      <u/>
      <sz val="16"/>
      <color theme="1"/>
      <name val="SHREE_GUJ_OTF_0750"/>
      <charset val="1"/>
    </font>
    <font>
      <u/>
      <sz val="16"/>
      <color theme="1"/>
      <name val="SHREE_GUJ_OTF_0750"/>
      <charset val="1"/>
    </font>
    <font>
      <u/>
      <sz val="16"/>
      <color theme="1"/>
      <name val="Arial"/>
      <family val="2"/>
    </font>
    <font>
      <b/>
      <u/>
      <sz val="18"/>
      <color theme="1"/>
      <name val="SHREE_GUJ_OTF_0750"/>
      <charset val="1"/>
    </font>
    <font>
      <b/>
      <sz val="12"/>
      <color theme="1"/>
      <name val="SHREE_GUJ_OTF_0760"/>
      <charset val="1"/>
    </font>
    <font>
      <b/>
      <u val="double"/>
      <sz val="14"/>
      <color theme="1"/>
      <name val="SHREE_GUJ_OTF_0750"/>
      <charset val="1"/>
    </font>
    <font>
      <sz val="16"/>
      <color theme="0"/>
      <name val="SHREE_GUJ_OTF_0750"/>
      <charset val="1"/>
    </font>
    <font>
      <sz val="14"/>
      <color theme="1"/>
      <name val="Times New Roman"/>
      <family val="1"/>
    </font>
    <font>
      <sz val="12"/>
      <color theme="1"/>
      <name val="Times New Roman"/>
      <family val="1"/>
    </font>
    <font>
      <sz val="16"/>
      <color theme="0"/>
      <name val="Times New Roman"/>
      <family val="1"/>
    </font>
    <font>
      <sz val="18"/>
      <color theme="1"/>
      <name val="Calibri"/>
      <family val="2"/>
      <scheme val="minor"/>
    </font>
    <font>
      <b/>
      <sz val="24"/>
      <color rgb="FF002060"/>
      <name val="SHREE_GUJ_OTF_0750"/>
      <charset val="1"/>
    </font>
    <font>
      <sz val="20"/>
      <color theme="0"/>
      <name val="SHREE_GUJ_OTF_0750"/>
      <charset val="1"/>
    </font>
    <font>
      <b/>
      <sz val="22"/>
      <color theme="9" tint="-0.499984740745262"/>
      <name val="SHREE_GUJ_OTF_0750"/>
      <charset val="1"/>
    </font>
    <font>
      <b/>
      <sz val="26"/>
      <color rgb="FF002060"/>
      <name val="SHREE_GUJ_OTF_0750"/>
      <charset val="1"/>
    </font>
    <font>
      <b/>
      <sz val="24"/>
      <color rgb="FFC00000"/>
      <name val="SHREE_GUJ_OTF_0750"/>
      <charset val="1"/>
    </font>
    <font>
      <b/>
      <sz val="24"/>
      <color rgb="FF0070C0"/>
      <name val="SHREE_GUJ_OTF_0750"/>
      <charset val="1"/>
    </font>
    <font>
      <sz val="20"/>
      <color theme="1"/>
      <name val="Calibri"/>
      <family val="2"/>
      <scheme val="minor"/>
    </font>
    <font>
      <b/>
      <sz val="14"/>
      <color theme="1"/>
      <name val="Book Antiqua"/>
      <family val="1"/>
    </font>
    <font>
      <b/>
      <sz val="18"/>
      <color theme="8" tint="-0.499984740745262"/>
      <name val="SHREE_GUJ_OTF_0750"/>
      <charset val="1"/>
    </font>
    <font>
      <b/>
      <sz val="18"/>
      <color rgb="FFC00000"/>
      <name val="SHREE_GUJ_OTF_0750"/>
      <charset val="1"/>
    </font>
    <font>
      <b/>
      <sz val="12"/>
      <color rgb="FFFF0000"/>
      <name val="SHREE_GUJ_OTF_0750"/>
      <charset val="1"/>
    </font>
    <font>
      <b/>
      <sz val="12"/>
      <color rgb="FF0070C0"/>
      <name val="SHREE_GUJ_OTF_0750"/>
      <charset val="1"/>
    </font>
    <font>
      <b/>
      <sz val="16"/>
      <color theme="1"/>
      <name val="Times New Roman"/>
      <family val="1"/>
    </font>
    <font>
      <sz val="11"/>
      <color theme="0"/>
      <name val="Calibri"/>
      <family val="2"/>
      <scheme val="minor"/>
    </font>
    <font>
      <sz val="18"/>
      <color theme="1"/>
      <name val="Arial"/>
      <family val="2"/>
    </font>
    <font>
      <b/>
      <u/>
      <sz val="22"/>
      <color theme="1"/>
      <name val="SHREE_GUJ_OTF_0750"/>
      <charset val="1"/>
    </font>
    <font>
      <b/>
      <sz val="24"/>
      <color rgb="FF003300"/>
      <name val="SHREE_GUJ_OTF_0750"/>
      <charset val="1"/>
    </font>
    <font>
      <sz val="18"/>
      <color theme="1"/>
      <name val="SHREE_GUJ_OTF_0750"/>
      <family val="1"/>
      <charset val="2"/>
    </font>
    <font>
      <b/>
      <u/>
      <sz val="18"/>
      <color theme="1"/>
      <name val="Arial"/>
      <family val="2"/>
    </font>
    <font>
      <b/>
      <sz val="24"/>
      <color rgb="FF003300"/>
      <name val="SHREE_GUJ_OTF_0750"/>
      <family val="1"/>
      <charset val="2"/>
    </font>
    <font>
      <b/>
      <sz val="24"/>
      <color rgb="FF003300"/>
      <name val="Webdings"/>
      <family val="1"/>
      <charset val="2"/>
    </font>
    <font>
      <b/>
      <sz val="16"/>
      <color theme="0"/>
      <name val="SHREE_GUJ_OTF_0750"/>
      <charset val="1"/>
    </font>
    <font>
      <sz val="14"/>
      <color rgb="FF003300"/>
      <name val="Arial Black"/>
      <family val="2"/>
    </font>
    <font>
      <b/>
      <u/>
      <sz val="16"/>
      <color theme="1"/>
      <name val="Arial"/>
      <family val="2"/>
    </font>
    <font>
      <b/>
      <sz val="22"/>
      <color rgb="FFFF0000"/>
      <name val="SHREE_GUJ_OTF_0750"/>
      <charset val="1"/>
    </font>
    <font>
      <b/>
      <u/>
      <sz val="14"/>
      <color theme="1"/>
      <name val="Arial"/>
      <family val="2"/>
    </font>
    <font>
      <b/>
      <u/>
      <sz val="12"/>
      <color theme="1"/>
      <name val="Arial"/>
      <family val="2"/>
    </font>
    <font>
      <b/>
      <sz val="18"/>
      <color indexed="81"/>
      <name val="SHREE_GUJ_OTF_0750"/>
      <charset val="1"/>
    </font>
    <font>
      <b/>
      <sz val="36"/>
      <color theme="1"/>
      <name val="SHREE_GUJ_OTF_0750"/>
      <charset val="1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"/>
      <name val="Arial"/>
      <family val="2"/>
    </font>
    <font>
      <b/>
      <sz val="20"/>
      <color theme="0"/>
      <name val="Calibri"/>
      <family val="2"/>
      <charset val="2"/>
      <scheme val="minor"/>
    </font>
    <font>
      <sz val="14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5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8"/>
      <color theme="0"/>
      <name val="SHREE_GUJ_OTF_0750"/>
      <charset val="1"/>
    </font>
    <font>
      <b/>
      <sz val="18"/>
      <color rgb="FFFFFF00"/>
      <name val="SHREE_GUJ_OTF_0750"/>
      <charset val="1"/>
    </font>
    <font>
      <b/>
      <sz val="12"/>
      <name val="SHREE_GUJ_OTF_0750"/>
      <charset val="1"/>
    </font>
    <font>
      <b/>
      <sz val="14"/>
      <color rgb="FF006600"/>
      <name val="SHREE_GUJ_OTF_0750"/>
      <charset val="1"/>
    </font>
    <font>
      <b/>
      <sz val="14"/>
      <color theme="0"/>
      <name val="SHREE_GUJ_OTF_0750"/>
      <charset val="1"/>
    </font>
    <font>
      <b/>
      <sz val="14"/>
      <color rgb="FF0000FF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u/>
      <sz val="16"/>
      <color rgb="FF0000FF"/>
      <name val="Calibri"/>
      <family val="2"/>
      <scheme val="minor"/>
    </font>
    <font>
      <b/>
      <sz val="16"/>
      <color rgb="FF0000FF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FFFF00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u/>
      <sz val="16"/>
      <color theme="10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6"/>
      <color rgb="FF006600"/>
      <name val="Calibri"/>
      <family val="2"/>
      <scheme val="minor"/>
    </font>
    <font>
      <b/>
      <sz val="16"/>
      <color rgb="FF660066"/>
      <name val="Calibri"/>
      <family val="2"/>
      <scheme val="minor"/>
    </font>
    <font>
      <b/>
      <sz val="20"/>
      <color rgb="FFC00000"/>
      <name val="Times New Roman"/>
      <family val="1"/>
    </font>
    <font>
      <b/>
      <sz val="20"/>
      <color theme="1"/>
      <name val="SHREE_GUJ_OTF_0750"/>
      <charset val="1"/>
    </font>
    <font>
      <b/>
      <sz val="20"/>
      <color rgb="FFC00000"/>
      <name val="SHREE_GUJ_OTF_0750"/>
      <charset val="1"/>
    </font>
    <font>
      <b/>
      <sz val="20"/>
      <color rgb="FFC00000"/>
      <name val="Wingdings"/>
      <charset val="2"/>
    </font>
    <font>
      <b/>
      <sz val="16"/>
      <color rgb="FFC00000"/>
      <name val="Times New Roman"/>
      <family val="1"/>
    </font>
    <font>
      <b/>
      <sz val="20"/>
      <color rgb="FF0000CC"/>
      <name val="SHREE_GUJ_OTF_0750"/>
      <charset val="1"/>
    </font>
    <font>
      <b/>
      <sz val="20"/>
      <color rgb="FF0000CC"/>
      <name val="Wingdings"/>
      <charset val="2"/>
    </font>
    <font>
      <b/>
      <sz val="12"/>
      <color rgb="FFC00000"/>
      <name val="SHREE_GUJ_OTF_0750"/>
      <charset val="1"/>
    </font>
    <font>
      <b/>
      <u/>
      <sz val="14"/>
      <color theme="1"/>
      <name val="SHREE_GUJ_OTF_0750"/>
      <charset val="1"/>
    </font>
    <font>
      <b/>
      <u/>
      <sz val="14"/>
      <color theme="1"/>
      <name val="Times New Roman"/>
      <family val="1"/>
    </font>
    <font>
      <b/>
      <u/>
      <sz val="18"/>
      <color theme="1"/>
      <name val="Times New Roman"/>
      <family val="1"/>
    </font>
    <font>
      <b/>
      <u/>
      <sz val="12"/>
      <color theme="1"/>
      <name val="Times New Roman"/>
      <family val="1"/>
    </font>
    <font>
      <b/>
      <u/>
      <sz val="11"/>
      <color theme="1"/>
      <name val="Times New Roman"/>
      <family val="1"/>
    </font>
    <font>
      <b/>
      <sz val="16"/>
      <color rgb="FFC00000"/>
      <name val="SHREE_GUJ_OTF_0750"/>
      <charset val="1"/>
    </font>
    <font>
      <b/>
      <sz val="14"/>
      <color theme="1"/>
      <name val="Times New Roman"/>
      <family val="1"/>
    </font>
    <font>
      <b/>
      <sz val="14"/>
      <color rgb="FFC00000"/>
      <name val="Times New Roman"/>
      <family val="1"/>
    </font>
    <font>
      <b/>
      <u/>
      <sz val="16"/>
      <color theme="1"/>
      <name val="Times New Roman"/>
      <family val="1"/>
    </font>
    <font>
      <u/>
      <sz val="16"/>
      <color theme="1"/>
      <name val="Times New Roman"/>
      <family val="1"/>
    </font>
    <font>
      <b/>
      <sz val="11"/>
      <color theme="1"/>
      <name val="SHREE_GUJ_OTF_0750"/>
      <charset val="1"/>
    </font>
    <font>
      <u/>
      <sz val="14"/>
      <color theme="1"/>
      <name val="Times New Roman"/>
      <family val="1"/>
    </font>
    <font>
      <b/>
      <sz val="16"/>
      <color indexed="81"/>
      <name val="SHREE_GUJ_OTF_0750"/>
      <charset val="1"/>
    </font>
    <font>
      <b/>
      <sz val="14"/>
      <color rgb="FFC00000"/>
      <name val="Arial"/>
      <family val="2"/>
    </font>
    <font>
      <b/>
      <sz val="16"/>
      <color rgb="FFC00000"/>
      <name val="Arial"/>
      <family val="2"/>
    </font>
    <font>
      <b/>
      <u/>
      <sz val="16"/>
      <color rgb="FF002060"/>
      <name val="SHREE_GUJ_OTF_0750"/>
      <charset val="1"/>
    </font>
    <font>
      <b/>
      <sz val="14"/>
      <color rgb="FFFF0000"/>
      <name val="SHREE_GUJ_OTF_0750"/>
      <charset val="1"/>
    </font>
    <font>
      <b/>
      <sz val="11"/>
      <color rgb="FFC00000"/>
      <name val="SHREE_GUJ_OTF_0750"/>
      <charset val="1"/>
    </font>
    <font>
      <b/>
      <u/>
      <sz val="20"/>
      <color rgb="FFC00000"/>
      <name val="SHREE_GUJ_OTF_0750"/>
      <charset val="1"/>
    </font>
    <font>
      <b/>
      <u/>
      <sz val="20"/>
      <color rgb="FF002060"/>
      <name val="SHREE_GUJ_OTF_0750"/>
      <charset val="1"/>
    </font>
    <font>
      <b/>
      <sz val="24"/>
      <color rgb="FF0000CC"/>
      <name val="SHREE_GUJ_OTF_0750"/>
      <charset val="1"/>
    </font>
    <font>
      <b/>
      <sz val="12"/>
      <color theme="0"/>
      <name val="SHREE_GUJ_OTF_0750"/>
      <charset val="1"/>
    </font>
  </fonts>
  <fills count="29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rgb="FFFF99FF"/>
        <bgColor theme="4"/>
      </patternFill>
    </fill>
    <fill>
      <patternFill patternType="solid">
        <fgColor theme="4" tint="0.79998168889431442"/>
        <bgColor theme="4"/>
      </patternFill>
    </fill>
    <fill>
      <patternFill patternType="solid">
        <fgColor rgb="FF66FFFF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0066"/>
        <bgColor indexed="64"/>
      </patternFill>
    </fill>
    <fill>
      <patternFill patternType="solid">
        <fgColor rgb="FF008000"/>
        <bgColor indexed="64"/>
      </patternFill>
    </fill>
    <fill>
      <patternFill patternType="solid">
        <fgColor rgb="FF003300"/>
        <bgColor indexed="64"/>
      </patternFill>
    </fill>
    <fill>
      <patternFill patternType="solid">
        <fgColor theme="3" tint="-0.499984740745262"/>
        <bgColor indexed="64"/>
      </patternFill>
    </fill>
    <fill>
      <patternFill patternType="solid">
        <fgColor rgb="FF660066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7" tint="-0.499984740745262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theme="2" tint="-0.89999084444715716"/>
        <bgColor indexed="64"/>
      </patternFill>
    </fill>
    <fill>
      <patternFill patternType="solid">
        <fgColor rgb="FF006600"/>
        <bgColor indexed="64"/>
      </patternFill>
    </fill>
    <fill>
      <patternFill patternType="solid">
        <fgColor theme="0"/>
        <bgColor indexed="64"/>
      </patternFill>
    </fill>
  </fills>
  <borders count="6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ck">
        <color auto="1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rgb="FFFFFF00"/>
      </left>
      <right/>
      <top style="medium">
        <color rgb="FFFFFF00"/>
      </top>
      <bottom style="medium">
        <color rgb="FFFFFF00"/>
      </bottom>
      <diagonal/>
    </border>
    <border>
      <left/>
      <right style="medium">
        <color rgb="FFFFFF00"/>
      </right>
      <top style="medium">
        <color rgb="FFFFFF00"/>
      </top>
      <bottom style="medium">
        <color rgb="FFFFFF00"/>
      </bottom>
      <diagonal/>
    </border>
    <border>
      <left style="thick">
        <color rgb="FFFFFF00"/>
      </left>
      <right style="thick">
        <color rgb="FFFFFF00"/>
      </right>
      <top style="thick">
        <color rgb="FFFFFF00"/>
      </top>
      <bottom style="thick">
        <color rgb="FFFFFF00"/>
      </bottom>
      <diagonal/>
    </border>
    <border>
      <left style="thick">
        <color rgb="FFFFFF00"/>
      </left>
      <right style="thick">
        <color rgb="FFFFFF00"/>
      </right>
      <top style="thick">
        <color rgb="FFFFFF00"/>
      </top>
      <bottom/>
      <diagonal/>
    </border>
    <border>
      <left style="thick">
        <color rgb="FFFFFF00"/>
      </left>
      <right style="thick">
        <color rgb="FFFFFF00"/>
      </right>
      <top/>
      <bottom style="thick">
        <color rgb="FFFFFF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auto="1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ck">
        <color indexed="64"/>
      </bottom>
      <diagonal/>
    </border>
  </borders>
  <cellStyleXfs count="7">
    <xf numFmtId="0" fontId="0" fillId="0" borderId="0"/>
    <xf numFmtId="9" fontId="22" fillId="0" borderId="0" applyFont="0" applyFill="0" applyBorder="0" applyAlignment="0" applyProtection="0"/>
    <xf numFmtId="0" fontId="38" fillId="0" borderId="0"/>
    <xf numFmtId="0" fontId="22" fillId="0" borderId="0"/>
    <xf numFmtId="0" fontId="41" fillId="0" borderId="0" applyNumberFormat="0" applyFill="0" applyBorder="0" applyAlignment="0" applyProtection="0">
      <alignment vertical="top"/>
      <protection locked="0"/>
    </xf>
    <xf numFmtId="0" fontId="29" fillId="0" borderId="0"/>
    <xf numFmtId="0" fontId="128" fillId="0" borderId="0" applyNumberFormat="0" applyFill="0" applyBorder="0" applyAlignment="0" applyProtection="0"/>
  </cellStyleXfs>
  <cellXfs count="620">
    <xf numFmtId="0" fontId="0" fillId="0" borderId="0" xfId="0"/>
    <xf numFmtId="0" fontId="2" fillId="0" borderId="1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5" fillId="0" borderId="1" xfId="0" applyFont="1" applyBorder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5" fillId="0" borderId="1" xfId="0" applyFont="1" applyBorder="1" applyAlignment="1" applyProtection="1">
      <alignment horizontal="left" vertical="center"/>
      <protection hidden="1"/>
    </xf>
    <xf numFmtId="164" fontId="7" fillId="0" borderId="1" xfId="0" applyNumberFormat="1" applyFont="1" applyBorder="1" applyAlignment="1">
      <alignment horizontal="left" vertical="center"/>
    </xf>
    <xf numFmtId="0" fontId="12" fillId="0" borderId="1" xfId="0" applyFont="1" applyBorder="1" applyAlignment="1">
      <alignment horizontal="left" vertical="center"/>
    </xf>
    <xf numFmtId="0" fontId="3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/>
    </xf>
    <xf numFmtId="0" fontId="3" fillId="2" borderId="2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14" fontId="15" fillId="0" borderId="1" xfId="0" applyNumberFormat="1" applyFont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  <xf numFmtId="0" fontId="7" fillId="0" borderId="1" xfId="0" applyFont="1" applyBorder="1" applyAlignment="1" applyProtection="1">
      <alignment horizontal="center" vertical="center"/>
      <protection hidden="1"/>
    </xf>
    <xf numFmtId="0" fontId="13" fillId="0" borderId="1" xfId="0" applyFont="1" applyBorder="1" applyAlignment="1" applyProtection="1">
      <alignment horizontal="left" vertical="center"/>
      <protection hidden="1"/>
    </xf>
    <xf numFmtId="0" fontId="3" fillId="6" borderId="1" xfId="0" applyFont="1" applyFill="1" applyBorder="1" applyAlignment="1">
      <alignment horizontal="center" vertical="center" wrapText="1"/>
    </xf>
    <xf numFmtId="0" fontId="3" fillId="7" borderId="1" xfId="0" applyFont="1" applyFill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textRotation="90"/>
    </xf>
    <xf numFmtId="0" fontId="11" fillId="0" borderId="1" xfId="0" applyFont="1" applyBorder="1" applyAlignment="1">
      <alignment horizontal="center" vertical="center" textRotation="90"/>
    </xf>
    <xf numFmtId="0" fontId="11" fillId="0" borderId="11" xfId="0" applyFont="1" applyBorder="1" applyAlignment="1">
      <alignment horizontal="center" vertical="center" textRotation="90"/>
    </xf>
    <xf numFmtId="0" fontId="27" fillId="0" borderId="16" xfId="0" applyFont="1" applyBorder="1" applyAlignment="1">
      <alignment horizontal="center" vertical="center"/>
    </xf>
    <xf numFmtId="0" fontId="27" fillId="0" borderId="17" xfId="0" applyFont="1" applyBorder="1" applyAlignment="1">
      <alignment horizontal="center" vertical="center"/>
    </xf>
    <xf numFmtId="0" fontId="27" fillId="0" borderId="18" xfId="0" applyFont="1" applyBorder="1" applyAlignment="1">
      <alignment horizontal="center" vertical="center"/>
    </xf>
    <xf numFmtId="0" fontId="11" fillId="0" borderId="14" xfId="0" applyFont="1" applyBorder="1" applyAlignment="1">
      <alignment horizontal="left" vertical="center" textRotation="90"/>
    </xf>
    <xf numFmtId="0" fontId="26" fillId="0" borderId="14" xfId="0" applyFont="1" applyBorder="1" applyAlignment="1" applyProtection="1">
      <alignment horizontal="left" vertical="center" textRotation="90"/>
      <protection hidden="1"/>
    </xf>
    <xf numFmtId="0" fontId="11" fillId="0" borderId="13" xfId="0" applyFont="1" applyBorder="1" applyAlignment="1">
      <alignment horizontal="left" vertical="center" textRotation="90"/>
    </xf>
    <xf numFmtId="0" fontId="24" fillId="0" borderId="14" xfId="0" applyFont="1" applyBorder="1" applyAlignment="1" applyProtection="1">
      <alignment horizontal="left" vertical="center" textRotation="90"/>
      <protection hidden="1"/>
    </xf>
    <xf numFmtId="0" fontId="0" fillId="0" borderId="0" xfId="0" applyAlignment="1">
      <alignment horizontal="left"/>
    </xf>
    <xf numFmtId="0" fontId="27" fillId="0" borderId="20" xfId="0" applyFont="1" applyBorder="1" applyAlignment="1">
      <alignment horizontal="center" vertical="center"/>
    </xf>
    <xf numFmtId="0" fontId="23" fillId="0" borderId="0" xfId="0" applyFont="1" applyAlignment="1">
      <alignment vertical="center"/>
    </xf>
    <xf numFmtId="0" fontId="0" fillId="0" borderId="1" xfId="0" applyBorder="1"/>
    <xf numFmtId="0" fontId="11" fillId="0" borderId="21" xfId="0" applyFont="1" applyBorder="1" applyAlignment="1">
      <alignment horizontal="left" vertical="center" textRotation="90"/>
    </xf>
    <xf numFmtId="0" fontId="26" fillId="0" borderId="21" xfId="0" applyFont="1" applyBorder="1" applyAlignment="1" applyProtection="1">
      <alignment horizontal="left" vertical="center" textRotation="90"/>
      <protection hidden="1"/>
    </xf>
    <xf numFmtId="0" fontId="11" fillId="0" borderId="27" xfId="0" applyFont="1" applyBorder="1" applyAlignment="1">
      <alignment horizontal="left" vertical="center" textRotation="90"/>
    </xf>
    <xf numFmtId="0" fontId="10" fillId="0" borderId="1" xfId="0" applyFont="1" applyBorder="1" applyAlignment="1">
      <alignment horizontal="center" vertical="center" textRotation="90"/>
    </xf>
    <xf numFmtId="0" fontId="0" fillId="0" borderId="1" xfId="0" applyBorder="1" applyAlignment="1">
      <alignment horizontal="center" vertical="center"/>
    </xf>
    <xf numFmtId="0" fontId="29" fillId="0" borderId="1" xfId="0" applyFont="1" applyBorder="1" applyAlignment="1">
      <alignment horizontal="center" vertical="center"/>
    </xf>
    <xf numFmtId="0" fontId="7" fillId="0" borderId="32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3" fillId="0" borderId="27" xfId="0" applyFont="1" applyBorder="1" applyAlignment="1">
      <alignment horizontal="left" vertical="center" textRotation="90"/>
    </xf>
    <xf numFmtId="0" fontId="32" fillId="0" borderId="11" xfId="0" applyFont="1" applyBorder="1" applyAlignment="1">
      <alignment horizontal="center" vertical="center"/>
    </xf>
    <xf numFmtId="0" fontId="32" fillId="0" borderId="13" xfId="0" applyFont="1" applyBorder="1" applyAlignment="1">
      <alignment horizontal="center" vertical="center"/>
    </xf>
    <xf numFmtId="0" fontId="32" fillId="0" borderId="4" xfId="0" applyFont="1" applyBorder="1" applyAlignment="1">
      <alignment horizontal="center" vertical="center"/>
    </xf>
    <xf numFmtId="0" fontId="32" fillId="0" borderId="30" xfId="0" applyFont="1" applyBorder="1" applyAlignment="1">
      <alignment horizontal="center" vertical="center"/>
    </xf>
    <xf numFmtId="0" fontId="27" fillId="0" borderId="35" xfId="0" applyFont="1" applyBorder="1" applyAlignment="1">
      <alignment horizontal="center" vertical="center"/>
    </xf>
    <xf numFmtId="0" fontId="0" fillId="0" borderId="30" xfId="0" applyBorder="1" applyAlignment="1" applyProtection="1">
      <alignment horizontal="center" vertical="center"/>
      <protection hidden="1"/>
    </xf>
    <xf numFmtId="0" fontId="30" fillId="0" borderId="31" xfId="0" applyFont="1" applyBorder="1" applyAlignment="1" applyProtection="1">
      <alignment horizontal="left" vertical="center"/>
      <protection hidden="1"/>
    </xf>
    <xf numFmtId="0" fontId="0" fillId="0" borderId="31" xfId="0" applyBorder="1" applyAlignment="1" applyProtection="1">
      <alignment horizontal="center" vertical="center"/>
      <protection hidden="1"/>
    </xf>
    <xf numFmtId="14" fontId="0" fillId="0" borderId="29" xfId="0" applyNumberFormat="1" applyBorder="1" applyAlignment="1" applyProtection="1">
      <alignment horizontal="center" vertical="center"/>
      <protection hidden="1"/>
    </xf>
    <xf numFmtId="0" fontId="29" fillId="0" borderId="30" xfId="0" applyFont="1" applyBorder="1" applyAlignment="1" applyProtection="1">
      <alignment horizontal="center" vertical="center"/>
      <protection hidden="1"/>
    </xf>
    <xf numFmtId="0" fontId="29" fillId="0" borderId="31" xfId="0" applyFont="1" applyBorder="1" applyAlignment="1" applyProtection="1">
      <alignment horizontal="center" vertical="center"/>
      <protection hidden="1"/>
    </xf>
    <xf numFmtId="0" fontId="33" fillId="0" borderId="31" xfId="0" applyFont="1" applyBorder="1" applyAlignment="1" applyProtection="1">
      <alignment horizontal="center" vertical="center"/>
      <protection hidden="1"/>
    </xf>
    <xf numFmtId="0" fontId="31" fillId="0" borderId="32" xfId="0" applyFont="1" applyBorder="1" applyAlignment="1" applyProtection="1">
      <alignment horizontal="center" vertical="center"/>
      <protection hidden="1"/>
    </xf>
    <xf numFmtId="0" fontId="0" fillId="0" borderId="11" xfId="0" applyBorder="1" applyAlignment="1" applyProtection="1">
      <alignment horizontal="center" vertical="center"/>
      <protection hidden="1"/>
    </xf>
    <xf numFmtId="0" fontId="30" fillId="0" borderId="1" xfId="0" applyFont="1" applyBorder="1" applyAlignment="1" applyProtection="1">
      <alignment horizontal="left" vertical="center"/>
      <protection hidden="1"/>
    </xf>
    <xf numFmtId="0" fontId="0" fillId="0" borderId="1" xfId="0" applyBorder="1" applyAlignment="1" applyProtection="1">
      <alignment horizontal="center" vertical="center"/>
      <protection hidden="1"/>
    </xf>
    <xf numFmtId="14" fontId="0" fillId="0" borderId="3" xfId="0" applyNumberFormat="1" applyBorder="1" applyAlignment="1" applyProtection="1">
      <alignment horizontal="center" vertical="center"/>
      <protection hidden="1"/>
    </xf>
    <xf numFmtId="0" fontId="29" fillId="0" borderId="11" xfId="0" applyFont="1" applyBorder="1" applyAlignment="1" applyProtection="1">
      <alignment horizontal="center" vertical="center"/>
      <protection hidden="1"/>
    </xf>
    <xf numFmtId="0" fontId="29" fillId="0" borderId="1" xfId="0" applyFont="1" applyBorder="1" applyAlignment="1" applyProtection="1">
      <alignment horizontal="center" vertical="center"/>
      <protection hidden="1"/>
    </xf>
    <xf numFmtId="0" fontId="33" fillId="0" borderId="1" xfId="0" applyFont="1" applyBorder="1" applyAlignment="1" applyProtection="1">
      <alignment horizontal="center" vertical="center"/>
      <protection hidden="1"/>
    </xf>
    <xf numFmtId="0" fontId="31" fillId="0" borderId="12" xfId="0" applyFont="1" applyBorder="1" applyAlignment="1" applyProtection="1">
      <alignment horizontal="center" vertical="center"/>
      <protection hidden="1"/>
    </xf>
    <xf numFmtId="0" fontId="0" fillId="0" borderId="13" xfId="0" applyBorder="1" applyAlignment="1" applyProtection="1">
      <alignment horizontal="center" vertical="center"/>
      <protection hidden="1"/>
    </xf>
    <xf numFmtId="0" fontId="30" fillId="0" borderId="14" xfId="0" applyFont="1" applyBorder="1" applyAlignment="1" applyProtection="1">
      <alignment horizontal="left" vertical="center"/>
      <protection hidden="1"/>
    </xf>
    <xf numFmtId="0" fontId="0" fillId="0" borderId="14" xfId="0" applyBorder="1" applyAlignment="1" applyProtection="1">
      <alignment horizontal="center" vertical="center"/>
      <protection hidden="1"/>
    </xf>
    <xf numFmtId="14" fontId="0" fillId="0" borderId="19" xfId="0" applyNumberFormat="1" applyBorder="1" applyAlignment="1" applyProtection="1">
      <alignment horizontal="center" vertical="center"/>
      <protection hidden="1"/>
    </xf>
    <xf numFmtId="0" fontId="29" fillId="0" borderId="13" xfId="0" applyFont="1" applyBorder="1" applyAlignment="1" applyProtection="1">
      <alignment horizontal="center" vertical="center"/>
      <protection hidden="1"/>
    </xf>
    <xf numFmtId="0" fontId="29" fillId="0" borderId="14" xfId="0" applyFont="1" applyBorder="1" applyAlignment="1" applyProtection="1">
      <alignment horizontal="center" vertical="center"/>
      <protection hidden="1"/>
    </xf>
    <xf numFmtId="0" fontId="33" fillId="0" borderId="14" xfId="0" applyFont="1" applyBorder="1" applyAlignment="1" applyProtection="1">
      <alignment horizontal="center" vertical="center"/>
      <protection hidden="1"/>
    </xf>
    <xf numFmtId="0" fontId="31" fillId="0" borderId="15" xfId="0" applyFont="1" applyBorder="1" applyAlignment="1" applyProtection="1">
      <alignment horizontal="center" vertical="center"/>
      <protection hidden="1"/>
    </xf>
    <xf numFmtId="0" fontId="0" fillId="0" borderId="4" xfId="0" applyBorder="1" applyAlignment="1" applyProtection="1">
      <alignment horizontal="center" vertical="center"/>
      <protection hidden="1"/>
    </xf>
    <xf numFmtId="0" fontId="30" fillId="0" borderId="5" xfId="0" applyFont="1" applyBorder="1" applyAlignment="1" applyProtection="1">
      <alignment horizontal="left" vertical="center"/>
      <protection hidden="1"/>
    </xf>
    <xf numFmtId="0" fontId="0" fillId="0" borderId="5" xfId="0" applyBorder="1" applyAlignment="1" applyProtection="1">
      <alignment horizontal="center" vertical="center"/>
      <protection hidden="1"/>
    </xf>
    <xf numFmtId="14" fontId="0" fillId="0" borderId="9" xfId="0" applyNumberFormat="1" applyBorder="1" applyAlignment="1" applyProtection="1">
      <alignment horizontal="center" vertical="center"/>
      <protection hidden="1"/>
    </xf>
    <xf numFmtId="0" fontId="29" fillId="0" borderId="4" xfId="0" applyFont="1" applyBorder="1" applyAlignment="1" applyProtection="1">
      <alignment horizontal="center" vertical="center"/>
      <protection hidden="1"/>
    </xf>
    <xf numFmtId="0" fontId="29" fillId="0" borderId="5" xfId="0" applyFont="1" applyBorder="1" applyAlignment="1" applyProtection="1">
      <alignment horizontal="center" vertical="center"/>
      <protection hidden="1"/>
    </xf>
    <xf numFmtId="0" fontId="33" fillId="0" borderId="5" xfId="0" applyFont="1" applyBorder="1" applyAlignment="1" applyProtection="1">
      <alignment horizontal="center" vertical="center"/>
      <protection hidden="1"/>
    </xf>
    <xf numFmtId="0" fontId="31" fillId="0" borderId="6" xfId="0" applyFont="1" applyBorder="1" applyAlignment="1" applyProtection="1">
      <alignment horizontal="center" vertical="center"/>
      <protection hidden="1"/>
    </xf>
    <xf numFmtId="0" fontId="32" fillId="0" borderId="31" xfId="0" applyFont="1" applyBorder="1" applyAlignment="1" applyProtection="1">
      <alignment horizontal="center" vertical="center"/>
      <protection hidden="1"/>
    </xf>
    <xf numFmtId="0" fontId="34" fillId="0" borderId="31" xfId="0" applyFont="1" applyBorder="1" applyAlignment="1" applyProtection="1">
      <alignment horizontal="center" vertical="center"/>
      <protection hidden="1"/>
    </xf>
    <xf numFmtId="0" fontId="32" fillId="0" borderId="1" xfId="0" applyFont="1" applyBorder="1" applyAlignment="1" applyProtection="1">
      <alignment horizontal="center" vertical="center"/>
      <protection hidden="1"/>
    </xf>
    <xf numFmtId="0" fontId="34" fillId="0" borderId="1" xfId="0" applyFont="1" applyBorder="1" applyAlignment="1" applyProtection="1">
      <alignment horizontal="center" vertical="center"/>
      <protection hidden="1"/>
    </xf>
    <xf numFmtId="0" fontId="32" fillId="0" borderId="14" xfId="0" applyFont="1" applyBorder="1" applyAlignment="1" applyProtection="1">
      <alignment horizontal="center" vertical="center"/>
      <protection hidden="1"/>
    </xf>
    <xf numFmtId="0" fontId="34" fillId="0" borderId="14" xfId="0" applyFont="1" applyBorder="1" applyAlignment="1" applyProtection="1">
      <alignment horizontal="center" vertical="center"/>
      <protection hidden="1"/>
    </xf>
    <xf numFmtId="0" fontId="32" fillId="0" borderId="5" xfId="0" applyFont="1" applyBorder="1" applyAlignment="1" applyProtection="1">
      <alignment horizontal="center" vertical="center"/>
      <protection hidden="1"/>
    </xf>
    <xf numFmtId="0" fontId="34" fillId="0" borderId="5" xfId="0" applyFont="1" applyBorder="1" applyAlignment="1" applyProtection="1">
      <alignment horizontal="center" vertical="center"/>
      <protection hidden="1"/>
    </xf>
    <xf numFmtId="10" fontId="35" fillId="0" borderId="33" xfId="1" applyNumberFormat="1" applyFont="1" applyBorder="1" applyAlignment="1" applyProtection="1">
      <alignment horizontal="center" vertical="center"/>
      <protection hidden="1"/>
    </xf>
    <xf numFmtId="0" fontId="36" fillId="0" borderId="31" xfId="0" applyFont="1" applyBorder="1" applyAlignment="1" applyProtection="1">
      <alignment horizontal="center" vertical="center"/>
      <protection hidden="1"/>
    </xf>
    <xf numFmtId="10" fontId="35" fillId="0" borderId="2" xfId="1" applyNumberFormat="1" applyFont="1" applyBorder="1" applyAlignment="1" applyProtection="1">
      <alignment horizontal="center" vertical="center"/>
      <protection hidden="1"/>
    </xf>
    <xf numFmtId="0" fontId="36" fillId="0" borderId="1" xfId="0" applyFont="1" applyBorder="1" applyAlignment="1" applyProtection="1">
      <alignment horizontal="center" vertical="center"/>
      <protection hidden="1"/>
    </xf>
    <xf numFmtId="0" fontId="37" fillId="0" borderId="31" xfId="0" applyFont="1" applyBorder="1" applyAlignment="1" applyProtection="1">
      <alignment horizontal="left" vertical="center"/>
      <protection hidden="1"/>
    </xf>
    <xf numFmtId="0" fontId="37" fillId="0" borderId="1" xfId="0" applyFont="1" applyBorder="1" applyAlignment="1" applyProtection="1">
      <alignment horizontal="left" vertical="center"/>
      <protection hidden="1"/>
    </xf>
    <xf numFmtId="0" fontId="37" fillId="0" borderId="14" xfId="0" applyFont="1" applyBorder="1" applyAlignment="1" applyProtection="1">
      <alignment horizontal="left" vertical="center"/>
      <protection hidden="1"/>
    </xf>
    <xf numFmtId="0" fontId="37" fillId="0" borderId="5" xfId="0" applyFont="1" applyBorder="1" applyAlignment="1" applyProtection="1">
      <alignment horizontal="left" vertical="center"/>
      <protection hidden="1"/>
    </xf>
    <xf numFmtId="14" fontId="0" fillId="0" borderId="12" xfId="0" applyNumberFormat="1" applyBorder="1" applyAlignment="1" applyProtection="1">
      <alignment horizontal="center" vertical="center"/>
      <protection hidden="1"/>
    </xf>
    <xf numFmtId="14" fontId="0" fillId="0" borderId="15" xfId="0" applyNumberFormat="1" applyBorder="1" applyAlignment="1" applyProtection="1">
      <alignment horizontal="center" vertical="center"/>
      <protection hidden="1"/>
    </xf>
    <xf numFmtId="14" fontId="0" fillId="0" borderId="6" xfId="0" applyNumberFormat="1" applyBorder="1" applyAlignment="1" applyProtection="1">
      <alignment horizontal="center" vertical="center"/>
      <protection hidden="1"/>
    </xf>
    <xf numFmtId="14" fontId="0" fillId="0" borderId="32" xfId="0" applyNumberFormat="1" applyBorder="1" applyAlignment="1" applyProtection="1">
      <alignment horizontal="center" vertical="center"/>
      <protection hidden="1"/>
    </xf>
    <xf numFmtId="0" fontId="3" fillId="0" borderId="13" xfId="0" applyFont="1" applyBorder="1" applyAlignment="1">
      <alignment horizontal="left" vertical="center" textRotation="90"/>
    </xf>
    <xf numFmtId="0" fontId="11" fillId="0" borderId="1" xfId="0" applyFont="1" applyBorder="1" applyAlignment="1">
      <alignment vertical="center"/>
    </xf>
    <xf numFmtId="0" fontId="40" fillId="0" borderId="1" xfId="2" applyFont="1" applyBorder="1" applyAlignment="1">
      <alignment horizontal="center" vertical="center"/>
    </xf>
    <xf numFmtId="0" fontId="40" fillId="0" borderId="1" xfId="2" applyFont="1" applyBorder="1" applyAlignment="1">
      <alignment vertical="center"/>
    </xf>
    <xf numFmtId="0" fontId="44" fillId="0" borderId="0" xfId="0" applyFont="1"/>
    <xf numFmtId="0" fontId="47" fillId="0" borderId="0" xfId="0" applyFont="1" applyAlignment="1">
      <alignment vertical="center"/>
    </xf>
    <xf numFmtId="0" fontId="48" fillId="0" borderId="0" xfId="0" applyFont="1" applyAlignment="1">
      <alignment horizontal="right" vertical="center"/>
    </xf>
    <xf numFmtId="0" fontId="11" fillId="0" borderId="0" xfId="0" applyFont="1"/>
    <xf numFmtId="0" fontId="50" fillId="0" borderId="0" xfId="0" applyFont="1" applyAlignment="1">
      <alignment horizontal="center" vertical="center"/>
    </xf>
    <xf numFmtId="0" fontId="51" fillId="0" borderId="0" xfId="0" applyFont="1" applyAlignment="1">
      <alignment vertical="center"/>
    </xf>
    <xf numFmtId="0" fontId="51" fillId="0" borderId="0" xfId="0" applyFont="1" applyAlignment="1">
      <alignment horizontal="left"/>
    </xf>
    <xf numFmtId="0" fontId="51" fillId="0" borderId="0" xfId="0" applyFont="1" applyAlignment="1">
      <alignment horizontal="right" vertical="center"/>
    </xf>
    <xf numFmtId="0" fontId="51" fillId="0" borderId="0" xfId="0" applyFont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53" fillId="0" borderId="0" xfId="0" applyFont="1" applyAlignment="1">
      <alignment horizontal="center" vertical="center"/>
    </xf>
    <xf numFmtId="0" fontId="44" fillId="0" borderId="0" xfId="0" applyFont="1" applyAlignment="1">
      <alignment textRotation="90"/>
    </xf>
    <xf numFmtId="0" fontId="24" fillId="0" borderId="11" xfId="0" applyFont="1" applyBorder="1" applyAlignment="1">
      <alignment horizontal="center" vertical="center" textRotation="90"/>
    </xf>
    <xf numFmtId="0" fontId="24" fillId="0" borderId="12" xfId="0" applyFont="1" applyBorder="1" applyAlignment="1">
      <alignment horizontal="center" vertical="center" textRotation="90"/>
    </xf>
    <xf numFmtId="0" fontId="24" fillId="0" borderId="3" xfId="0" applyFont="1" applyBorder="1" applyAlignment="1">
      <alignment horizontal="center" vertical="center" textRotation="90"/>
    </xf>
    <xf numFmtId="0" fontId="24" fillId="0" borderId="40" xfId="0" applyFont="1" applyBorder="1" applyAlignment="1">
      <alignment horizontal="right" vertical="center"/>
    </xf>
    <xf numFmtId="0" fontId="57" fillId="0" borderId="11" xfId="0" applyFont="1" applyBorder="1" applyAlignment="1" applyProtection="1">
      <alignment horizontal="center" vertical="center"/>
      <protection hidden="1"/>
    </xf>
    <xf numFmtId="0" fontId="57" fillId="0" borderId="1" xfId="0" applyFont="1" applyBorder="1" applyAlignment="1" applyProtection="1">
      <alignment horizontal="center" vertical="center"/>
      <protection hidden="1"/>
    </xf>
    <xf numFmtId="0" fontId="58" fillId="0" borderId="12" xfId="0" applyFont="1" applyBorder="1" applyAlignment="1" applyProtection="1">
      <alignment horizontal="center" vertical="center"/>
      <protection hidden="1"/>
    </xf>
    <xf numFmtId="0" fontId="58" fillId="0" borderId="3" xfId="0" applyFont="1" applyBorder="1" applyAlignment="1" applyProtection="1">
      <alignment horizontal="center" vertical="center"/>
      <protection hidden="1"/>
    </xf>
    <xf numFmtId="0" fontId="59" fillId="0" borderId="40" xfId="0" applyFont="1" applyBorder="1" applyAlignment="1">
      <alignment horizontal="center" vertical="center"/>
    </xf>
    <xf numFmtId="0" fontId="24" fillId="0" borderId="40" xfId="0" applyFont="1" applyBorder="1" applyAlignment="1">
      <alignment horizontal="right" vertical="center" wrapText="1"/>
    </xf>
    <xf numFmtId="0" fontId="60" fillId="0" borderId="40" xfId="0" applyFont="1" applyBorder="1" applyAlignment="1">
      <alignment horizontal="center" vertical="center"/>
    </xf>
    <xf numFmtId="0" fontId="61" fillId="0" borderId="40" xfId="0" applyFont="1" applyBorder="1" applyAlignment="1">
      <alignment horizontal="right" vertical="center" wrapText="1"/>
    </xf>
    <xf numFmtId="0" fontId="44" fillId="0" borderId="0" xfId="0" applyFont="1" applyAlignment="1">
      <alignment vertical="center"/>
    </xf>
    <xf numFmtId="0" fontId="62" fillId="0" borderId="41" xfId="0" applyFont="1" applyBorder="1" applyAlignment="1">
      <alignment horizontal="right" vertical="center"/>
    </xf>
    <xf numFmtId="0" fontId="58" fillId="0" borderId="13" xfId="0" applyFont="1" applyBorder="1" applyAlignment="1" applyProtection="1">
      <alignment horizontal="center" vertical="center"/>
      <protection hidden="1"/>
    </xf>
    <xf numFmtId="0" fontId="58" fillId="0" borderId="14" xfId="0" applyFont="1" applyBorder="1" applyAlignment="1" applyProtection="1">
      <alignment horizontal="center" vertical="center"/>
      <protection hidden="1"/>
    </xf>
    <xf numFmtId="0" fontId="58" fillId="0" borderId="15" xfId="0" applyFont="1" applyBorder="1" applyAlignment="1" applyProtection="1">
      <alignment horizontal="center" vertical="center"/>
      <protection hidden="1"/>
    </xf>
    <xf numFmtId="0" fontId="58" fillId="0" borderId="19" xfId="0" applyFont="1" applyBorder="1" applyAlignment="1" applyProtection="1">
      <alignment horizontal="center" vertical="center"/>
      <protection hidden="1"/>
    </xf>
    <xf numFmtId="0" fontId="58" fillId="0" borderId="41" xfId="0" applyFont="1" applyBorder="1" applyAlignment="1">
      <alignment horizontal="center" vertical="center"/>
    </xf>
    <xf numFmtId="0" fontId="63" fillId="0" borderId="0" xfId="0" applyFont="1" applyAlignment="1">
      <alignment horizontal="center" vertical="center"/>
    </xf>
    <xf numFmtId="0" fontId="64" fillId="10" borderId="1" xfId="0" applyFont="1" applyFill="1" applyBorder="1" applyAlignment="1">
      <alignment horizontal="center" vertical="center"/>
    </xf>
    <xf numFmtId="0" fontId="65" fillId="0" borderId="1" xfId="0" applyFont="1" applyBorder="1" applyAlignment="1">
      <alignment horizontal="right" vertical="center"/>
    </xf>
    <xf numFmtId="0" fontId="65" fillId="0" borderId="1" xfId="0" applyFont="1" applyBorder="1" applyAlignment="1">
      <alignment horizontal="right" vertical="center" wrapText="1"/>
    </xf>
    <xf numFmtId="0" fontId="57" fillId="0" borderId="1" xfId="0" applyFont="1" applyBorder="1" applyAlignment="1">
      <alignment horizontal="right" vertical="center" wrapText="1"/>
    </xf>
    <xf numFmtId="0" fontId="3" fillId="0" borderId="0" xfId="0" applyFont="1" applyAlignment="1">
      <alignment horizontal="right" vertical="center" wrapText="1"/>
    </xf>
    <xf numFmtId="0" fontId="73" fillId="0" borderId="0" xfId="0" applyFont="1" applyAlignment="1" applyProtection="1">
      <alignment horizontal="left" vertical="center" wrapText="1"/>
      <protection hidden="1"/>
    </xf>
    <xf numFmtId="0" fontId="74" fillId="0" borderId="0" xfId="0" applyFont="1" applyAlignment="1" applyProtection="1">
      <alignment horizontal="left" vertical="center" wrapText="1"/>
      <protection hidden="1"/>
    </xf>
    <xf numFmtId="0" fontId="75" fillId="0" borderId="0" xfId="0" applyFont="1" applyAlignment="1" applyProtection="1">
      <alignment horizontal="left" vertical="center" wrapText="1"/>
      <protection hidden="1"/>
    </xf>
    <xf numFmtId="0" fontId="54" fillId="0" borderId="0" xfId="0" applyFont="1" applyAlignment="1" applyProtection="1">
      <alignment horizontal="left" vertical="center" wrapText="1"/>
      <protection hidden="1"/>
    </xf>
    <xf numFmtId="0" fontId="11" fillId="0" borderId="0" xfId="0" applyFont="1" applyAlignment="1">
      <alignment horizontal="right" vertical="center" wrapText="1"/>
    </xf>
    <xf numFmtId="0" fontId="1" fillId="0" borderId="0" xfId="0" applyFont="1" applyAlignment="1">
      <alignment horizontal="center" vertical="center" wrapText="1"/>
    </xf>
    <xf numFmtId="0" fontId="77" fillId="0" borderId="0" xfId="0" applyFont="1"/>
    <xf numFmtId="0" fontId="11" fillId="0" borderId="0" xfId="0" applyFont="1" applyAlignment="1">
      <alignment horizontal="left" vertical="center" wrapText="1"/>
    </xf>
    <xf numFmtId="0" fontId="29" fillId="0" borderId="0" xfId="0" applyFont="1"/>
    <xf numFmtId="0" fontId="79" fillId="10" borderId="1" xfId="0" applyFont="1" applyFill="1" applyBorder="1" applyAlignment="1">
      <alignment horizontal="center" vertical="center"/>
    </xf>
    <xf numFmtId="0" fontId="80" fillId="0" borderId="1" xfId="0" applyFont="1" applyBorder="1" applyAlignment="1">
      <alignment horizontal="center" vertical="center"/>
    </xf>
    <xf numFmtId="0" fontId="80" fillId="0" borderId="1" xfId="0" applyFont="1" applyBorder="1" applyAlignment="1">
      <alignment horizontal="center" vertical="center" wrapText="1"/>
    </xf>
    <xf numFmtId="0" fontId="81" fillId="0" borderId="1" xfId="0" applyFont="1" applyBorder="1" applyAlignment="1">
      <alignment horizontal="center" vertical="center" wrapText="1"/>
    </xf>
    <xf numFmtId="0" fontId="83" fillId="0" borderId="1" xfId="0" applyFont="1" applyBorder="1" applyAlignment="1">
      <alignment horizontal="center" vertical="center"/>
    </xf>
    <xf numFmtId="0" fontId="80" fillId="0" borderId="31" xfId="0" applyFont="1" applyBorder="1" applyAlignment="1">
      <alignment horizontal="center" vertical="center"/>
    </xf>
    <xf numFmtId="0" fontId="83" fillId="0" borderId="31" xfId="0" applyFont="1" applyBorder="1" applyAlignment="1">
      <alignment horizontal="center" vertical="center"/>
    </xf>
    <xf numFmtId="0" fontId="80" fillId="0" borderId="0" xfId="0" applyFont="1" applyAlignment="1">
      <alignment horizontal="center" vertical="center"/>
    </xf>
    <xf numFmtId="0" fontId="83" fillId="0" borderId="0" xfId="0" applyFont="1" applyAlignment="1">
      <alignment horizontal="center" vertical="center"/>
    </xf>
    <xf numFmtId="0" fontId="79" fillId="11" borderId="1" xfId="0" applyFont="1" applyFill="1" applyBorder="1" applyAlignment="1">
      <alignment horizontal="center" vertical="center"/>
    </xf>
    <xf numFmtId="0" fontId="39" fillId="12" borderId="1" xfId="0" applyFont="1" applyFill="1" applyBorder="1" applyAlignment="1">
      <alignment horizontal="center" vertical="center" textRotation="90" wrapText="1"/>
    </xf>
    <xf numFmtId="0" fontId="39" fillId="13" borderId="1" xfId="0" applyFont="1" applyFill="1" applyBorder="1" applyAlignment="1">
      <alignment horizontal="center" vertical="center" textRotation="90" wrapText="1"/>
    </xf>
    <xf numFmtId="0" fontId="83" fillId="0" borderId="1" xfId="0" applyFont="1" applyBorder="1" applyAlignment="1" applyProtection="1">
      <alignment horizontal="center" vertical="center"/>
      <protection hidden="1"/>
    </xf>
    <xf numFmtId="0" fontId="4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12" fillId="8" borderId="31" xfId="0" applyFont="1" applyFill="1" applyBorder="1" applyAlignment="1" applyProtection="1">
      <alignment horizontal="center" vertical="center" wrapText="1"/>
      <protection hidden="1"/>
    </xf>
    <xf numFmtId="0" fontId="12" fillId="8" borderId="1" xfId="0" applyFont="1" applyFill="1" applyBorder="1" applyAlignment="1" applyProtection="1">
      <alignment horizontal="center" vertical="center" wrapText="1"/>
      <protection hidden="1"/>
    </xf>
    <xf numFmtId="0" fontId="90" fillId="0" borderId="1" xfId="0" applyFont="1" applyBorder="1" applyAlignment="1">
      <alignment horizontal="center" vertical="center"/>
    </xf>
    <xf numFmtId="0" fontId="12" fillId="14" borderId="31" xfId="0" applyFont="1" applyFill="1" applyBorder="1" applyAlignment="1" applyProtection="1">
      <alignment horizontal="center" vertical="center" wrapText="1"/>
      <protection hidden="1"/>
    </xf>
    <xf numFmtId="0" fontId="12" fillId="14" borderId="1" xfId="0" applyFont="1" applyFill="1" applyBorder="1" applyAlignment="1" applyProtection="1">
      <alignment horizontal="center" vertical="center" wrapText="1"/>
      <protection hidden="1"/>
    </xf>
    <xf numFmtId="0" fontId="2" fillId="0" borderId="30" xfId="0" applyFont="1" applyBorder="1" applyAlignment="1" applyProtection="1">
      <alignment horizontal="left" vertical="center" wrapText="1"/>
      <protection hidden="1"/>
    </xf>
    <xf numFmtId="0" fontId="2" fillId="0" borderId="11" xfId="0" applyFont="1" applyBorder="1" applyAlignment="1" applyProtection="1">
      <alignment horizontal="left" vertical="center" wrapText="1"/>
      <protection hidden="1"/>
    </xf>
    <xf numFmtId="0" fontId="91" fillId="0" borderId="13" xfId="0" applyFont="1" applyBorder="1" applyAlignment="1" applyProtection="1">
      <alignment horizontal="center" vertical="center" wrapText="1"/>
      <protection hidden="1"/>
    </xf>
    <xf numFmtId="0" fontId="94" fillId="0" borderId="14" xfId="0" applyFont="1" applyBorder="1" applyAlignment="1" applyProtection="1">
      <alignment horizontal="center" vertical="center" wrapText="1"/>
      <protection hidden="1"/>
    </xf>
    <xf numFmtId="0" fontId="95" fillId="0" borderId="14" xfId="0" applyFont="1" applyBorder="1" applyAlignment="1" applyProtection="1">
      <alignment horizontal="center" vertical="center" wrapText="1"/>
      <protection hidden="1"/>
    </xf>
    <xf numFmtId="0" fontId="43" fillId="0" borderId="14" xfId="0" applyFont="1" applyBorder="1" applyAlignment="1" applyProtection="1">
      <alignment horizontal="center" vertical="center" wrapText="1"/>
      <protection hidden="1"/>
    </xf>
    <xf numFmtId="0" fontId="43" fillId="0" borderId="15" xfId="0" applyFont="1" applyBorder="1" applyAlignment="1" applyProtection="1">
      <alignment horizontal="center" vertical="center" wrapText="1"/>
      <protection hidden="1"/>
    </xf>
    <xf numFmtId="0" fontId="0" fillId="0" borderId="21" xfId="0" applyBorder="1" applyAlignment="1">
      <alignment textRotation="90"/>
    </xf>
    <xf numFmtId="0" fontId="11" fillId="0" borderId="1" xfId="0" applyFont="1" applyBorder="1" applyAlignment="1" applyProtection="1">
      <alignment horizontal="center" vertical="center" wrapText="1"/>
      <protection hidden="1"/>
    </xf>
    <xf numFmtId="0" fontId="0" fillId="15" borderId="1" xfId="0" applyFill="1" applyBorder="1" applyAlignment="1">
      <alignment horizontal="center" vertical="center"/>
    </xf>
    <xf numFmtId="0" fontId="20" fillId="0" borderId="31" xfId="0" applyFont="1" applyBorder="1" applyAlignment="1" applyProtection="1">
      <alignment horizontal="center" vertical="center" wrapText="1"/>
      <protection hidden="1"/>
    </xf>
    <xf numFmtId="9" fontId="20" fillId="0" borderId="31" xfId="1" applyFont="1" applyBorder="1" applyAlignment="1" applyProtection="1">
      <alignment horizontal="center" vertical="center" wrapText="1"/>
      <protection hidden="1"/>
    </xf>
    <xf numFmtId="9" fontId="20" fillId="0" borderId="32" xfId="1" applyFont="1" applyBorder="1" applyAlignment="1" applyProtection="1">
      <alignment horizontal="center" vertical="center" wrapText="1"/>
      <protection hidden="1"/>
    </xf>
    <xf numFmtId="0" fontId="96" fillId="0" borderId="14" xfId="0" applyFont="1" applyBorder="1" applyAlignment="1" applyProtection="1">
      <alignment horizontal="center" vertical="center" wrapText="1"/>
      <protection hidden="1"/>
    </xf>
    <xf numFmtId="9" fontId="20" fillId="0" borderId="44" xfId="1" applyFont="1" applyBorder="1" applyAlignment="1" applyProtection="1">
      <alignment horizontal="center" vertical="center" wrapText="1"/>
      <protection hidden="1"/>
    </xf>
    <xf numFmtId="9" fontId="20" fillId="0" borderId="45" xfId="1" applyFont="1" applyBorder="1" applyAlignment="1" applyProtection="1">
      <alignment horizontal="center" vertical="center" wrapText="1"/>
      <protection hidden="1"/>
    </xf>
    <xf numFmtId="0" fontId="0" fillId="0" borderId="1" xfId="0" applyBorder="1" applyProtection="1">
      <protection hidden="1"/>
    </xf>
    <xf numFmtId="0" fontId="4" fillId="0" borderId="1" xfId="0" applyFont="1" applyBorder="1" applyAlignment="1" applyProtection="1">
      <alignment horizontal="center" vertical="center"/>
      <protection hidden="1"/>
    </xf>
    <xf numFmtId="0" fontId="5" fillId="0" borderId="1" xfId="0" applyFont="1" applyBorder="1" applyAlignment="1" applyProtection="1">
      <alignment horizontal="center" vertical="center"/>
      <protection hidden="1"/>
    </xf>
    <xf numFmtId="10" fontId="5" fillId="0" borderId="1" xfId="1" applyNumberFormat="1" applyFont="1" applyBorder="1" applyAlignment="1" applyProtection="1">
      <alignment horizontal="center" vertical="center"/>
      <protection hidden="1"/>
    </xf>
    <xf numFmtId="10" fontId="0" fillId="0" borderId="1" xfId="0" applyNumberFormat="1" applyBorder="1" applyProtection="1">
      <protection hidden="1"/>
    </xf>
    <xf numFmtId="0" fontId="3" fillId="0" borderId="3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99" fillId="0" borderId="0" xfId="0" applyFont="1" applyAlignment="1" applyProtection="1">
      <alignment horizontal="left" vertical="center"/>
      <protection hidden="1"/>
    </xf>
    <xf numFmtId="0" fontId="10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02" fillId="0" borderId="0" xfId="0" applyFont="1" applyAlignment="1" applyProtection="1">
      <alignment horizontal="left" vertical="center"/>
      <protection hidden="1"/>
    </xf>
    <xf numFmtId="0" fontId="4" fillId="0" borderId="0" xfId="0" applyFont="1" applyAlignment="1">
      <alignment horizontal="right" vertical="center"/>
    </xf>
    <xf numFmtId="0" fontId="105" fillId="5" borderId="0" xfId="0" applyFont="1" applyFill="1" applyAlignment="1">
      <alignment horizontal="right" vertical="center"/>
    </xf>
    <xf numFmtId="0" fontId="107" fillId="0" borderId="0" xfId="0" applyFont="1" applyAlignment="1" applyProtection="1">
      <alignment horizontal="left" vertical="center"/>
      <protection hidden="1"/>
    </xf>
    <xf numFmtId="0" fontId="76" fillId="0" borderId="0" xfId="0" applyFont="1" applyAlignment="1" applyProtection="1">
      <alignment horizontal="left" vertical="center"/>
      <protection hidden="1"/>
    </xf>
    <xf numFmtId="0" fontId="4" fillId="0" borderId="0" xfId="0" applyFont="1"/>
    <xf numFmtId="14" fontId="107" fillId="0" borderId="0" xfId="0" applyNumberFormat="1" applyFont="1" applyAlignment="1" applyProtection="1">
      <alignment horizontal="left" vertical="center"/>
      <protection hidden="1"/>
    </xf>
    <xf numFmtId="0" fontId="98" fillId="0" borderId="1" xfId="0" applyFont="1" applyBorder="1" applyAlignment="1">
      <alignment horizontal="left" vertical="center"/>
    </xf>
    <xf numFmtId="0" fontId="48" fillId="16" borderId="1" xfId="0" applyFont="1" applyFill="1" applyBorder="1" applyAlignment="1">
      <alignment horizontal="center" vertical="center"/>
    </xf>
    <xf numFmtId="0" fontId="3" fillId="16" borderId="1" xfId="0" applyFont="1" applyFill="1" applyBorder="1" applyAlignment="1">
      <alignment horizontal="center" vertical="center" wrapText="1"/>
    </xf>
    <xf numFmtId="166" fontId="4" fillId="0" borderId="1" xfId="0" applyNumberFormat="1" applyFont="1" applyBorder="1" applyAlignment="1">
      <alignment horizontal="center" vertical="center"/>
    </xf>
    <xf numFmtId="0" fontId="4" fillId="0" borderId="1" xfId="0" applyFont="1" applyBorder="1"/>
    <xf numFmtId="0" fontId="65" fillId="0" borderId="1" xfId="0" applyFont="1" applyBorder="1" applyAlignment="1" applyProtection="1">
      <alignment horizontal="center" vertical="center"/>
      <protection hidden="1"/>
    </xf>
    <xf numFmtId="0" fontId="4" fillId="0" borderId="1" xfId="0" applyFont="1" applyBorder="1" applyProtection="1">
      <protection hidden="1"/>
    </xf>
    <xf numFmtId="0" fontId="4" fillId="0" borderId="3" xfId="0" applyFont="1" applyBorder="1" applyAlignment="1">
      <alignment horizontal="center" vertical="center"/>
    </xf>
    <xf numFmtId="0" fontId="4" fillId="0" borderId="46" xfId="0" applyFont="1" applyBorder="1" applyAlignment="1">
      <alignment horizontal="right" vertical="center"/>
    </xf>
    <xf numFmtId="0" fontId="0" fillId="0" borderId="46" xfId="0" applyBorder="1"/>
    <xf numFmtId="0" fontId="0" fillId="8" borderId="0" xfId="0" applyFill="1"/>
    <xf numFmtId="0" fontId="112" fillId="8" borderId="0" xfId="0" applyFont="1" applyFill="1" applyAlignment="1">
      <alignment horizontal="left" vertical="center"/>
    </xf>
    <xf numFmtId="0" fontId="10" fillId="0" borderId="1" xfId="0" applyFont="1" applyBorder="1" applyAlignment="1">
      <alignment horizontal="center" vertical="center" wrapText="1"/>
    </xf>
    <xf numFmtId="0" fontId="0" fillId="8" borderId="1" xfId="0" applyFill="1" applyBorder="1"/>
    <xf numFmtId="0" fontId="97" fillId="0" borderId="0" xfId="0" applyFont="1" applyProtection="1">
      <protection hidden="1"/>
    </xf>
    <xf numFmtId="0" fontId="0" fillId="0" borderId="0" xfId="0" applyProtection="1">
      <protection hidden="1"/>
    </xf>
    <xf numFmtId="14" fontId="0" fillId="0" borderId="1" xfId="0" applyNumberFormat="1" applyBorder="1" applyProtection="1">
      <protection hidden="1"/>
    </xf>
    <xf numFmtId="0" fontId="0" fillId="8" borderId="1" xfId="0" applyFill="1" applyBorder="1" applyProtection="1">
      <protection hidden="1"/>
    </xf>
    <xf numFmtId="0" fontId="110" fillId="0" borderId="0" xfId="0" applyFont="1" applyAlignment="1" applyProtection="1">
      <alignment horizontal="left" vertical="center"/>
      <protection hidden="1"/>
    </xf>
    <xf numFmtId="0" fontId="3" fillId="16" borderId="1" xfId="0" applyFont="1" applyFill="1" applyBorder="1" applyAlignment="1">
      <alignment horizontal="center" vertical="center"/>
    </xf>
    <xf numFmtId="166" fontId="2" fillId="0" borderId="1" xfId="0" applyNumberFormat="1" applyFont="1" applyBorder="1" applyAlignment="1">
      <alignment horizontal="center" vertical="center"/>
    </xf>
    <xf numFmtId="0" fontId="2" fillId="0" borderId="1" xfId="0" applyFont="1" applyBorder="1"/>
    <xf numFmtId="0" fontId="2" fillId="0" borderId="1" xfId="0" applyFont="1" applyBorder="1" applyProtection="1">
      <protection hidden="1"/>
    </xf>
    <xf numFmtId="0" fontId="20" fillId="0" borderId="1" xfId="0" applyFont="1" applyBorder="1" applyAlignment="1" applyProtection="1">
      <alignment horizontal="center" vertical="center"/>
      <protection hidden="1"/>
    </xf>
    <xf numFmtId="0" fontId="2" fillId="0" borderId="46" xfId="0" applyFont="1" applyBorder="1" applyAlignment="1">
      <alignment horizontal="right" vertical="center"/>
    </xf>
    <xf numFmtId="0" fontId="5" fillId="0" borderId="46" xfId="0" applyFont="1" applyBorder="1"/>
    <xf numFmtId="0" fontId="0" fillId="0" borderId="34" xfId="0" applyBorder="1"/>
    <xf numFmtId="0" fontId="0" fillId="0" borderId="48" xfId="0" applyBorder="1"/>
    <xf numFmtId="0" fontId="0" fillId="0" borderId="25" xfId="0" applyBorder="1"/>
    <xf numFmtId="0" fontId="0" fillId="0" borderId="49" xfId="0" applyBorder="1"/>
    <xf numFmtId="0" fontId="2" fillId="0" borderId="0" xfId="0" applyFont="1" applyAlignment="1">
      <alignment horizontal="center" vertical="center"/>
    </xf>
    <xf numFmtId="0" fontId="73" fillId="0" borderId="0" xfId="0" applyFont="1" applyAlignment="1" applyProtection="1">
      <alignment horizontal="left" vertical="center"/>
      <protection hidden="1"/>
    </xf>
    <xf numFmtId="0" fontId="5" fillId="0" borderId="0" xfId="0" applyFont="1"/>
    <xf numFmtId="0" fontId="0" fillId="0" borderId="43" xfId="0" applyBorder="1"/>
    <xf numFmtId="0" fontId="2" fillId="0" borderId="0" xfId="0" applyFont="1" applyAlignment="1">
      <alignment horizontal="right" vertical="center"/>
    </xf>
    <xf numFmtId="0" fontId="13" fillId="0" borderId="0" xfId="0" applyFont="1" applyAlignment="1">
      <alignment vertical="center"/>
    </xf>
    <xf numFmtId="0" fontId="113" fillId="0" borderId="0" xfId="0" applyFont="1" applyAlignment="1">
      <alignment vertical="center"/>
    </xf>
    <xf numFmtId="0" fontId="0" fillId="0" borderId="29" xfId="0" applyBorder="1"/>
    <xf numFmtId="0" fontId="0" fillId="0" borderId="42" xfId="0" applyBorder="1"/>
    <xf numFmtId="0" fontId="0" fillId="0" borderId="33" xfId="0" applyBorder="1"/>
    <xf numFmtId="0" fontId="107" fillId="8" borderId="0" xfId="0" applyFont="1" applyFill="1" applyAlignment="1" applyProtection="1">
      <alignment horizontal="left" vertical="center"/>
      <protection hidden="1"/>
    </xf>
    <xf numFmtId="0" fontId="3" fillId="8" borderId="0" xfId="0" applyFont="1" applyFill="1" applyAlignment="1">
      <alignment horizontal="right" vertical="center"/>
    </xf>
    <xf numFmtId="0" fontId="107" fillId="9" borderId="0" xfId="0" applyFont="1" applyFill="1" applyAlignment="1" applyProtection="1">
      <alignment horizontal="left" vertical="center"/>
      <protection hidden="1"/>
    </xf>
    <xf numFmtId="0" fontId="3" fillId="9" borderId="0" xfId="0" applyFont="1" applyFill="1" applyAlignment="1">
      <alignment horizontal="right" vertical="center"/>
    </xf>
    <xf numFmtId="0" fontId="0" fillId="0" borderId="0" xfId="0" applyAlignment="1">
      <alignment horizontal="center" vertical="center"/>
    </xf>
    <xf numFmtId="0" fontId="116" fillId="0" borderId="0" xfId="0" applyFont="1" applyAlignment="1">
      <alignment horizontal="center" vertical="center"/>
    </xf>
    <xf numFmtId="0" fontId="114" fillId="0" borderId="0" xfId="0" applyFont="1" applyAlignment="1">
      <alignment vertical="justify" wrapText="1"/>
    </xf>
    <xf numFmtId="0" fontId="117" fillId="17" borderId="50" xfId="0" applyFont="1" applyFill="1" applyBorder="1" applyAlignment="1">
      <alignment horizontal="center" vertical="center"/>
    </xf>
    <xf numFmtId="0" fontId="117" fillId="17" borderId="51" xfId="0" applyFont="1" applyFill="1" applyBorder="1" applyAlignment="1">
      <alignment horizontal="left" vertical="center" wrapText="1"/>
    </xf>
    <xf numFmtId="0" fontId="7" fillId="0" borderId="0" xfId="0" applyFont="1"/>
    <xf numFmtId="0" fontId="118" fillId="18" borderId="52" xfId="0" applyFont="1" applyFill="1" applyBorder="1" applyAlignment="1">
      <alignment wrapText="1"/>
    </xf>
    <xf numFmtId="0" fontId="117" fillId="0" borderId="0" xfId="0" applyFont="1" applyAlignment="1">
      <alignment horizontal="center" vertical="center"/>
    </xf>
    <xf numFmtId="0" fontId="117" fillId="0" borderId="0" xfId="0" applyFont="1" applyAlignment="1">
      <alignment horizontal="left" vertical="center" wrapText="1"/>
    </xf>
    <xf numFmtId="0" fontId="117" fillId="0" borderId="0" xfId="0" applyFont="1" applyAlignment="1">
      <alignment wrapText="1"/>
    </xf>
    <xf numFmtId="0" fontId="117" fillId="19" borderId="50" xfId="0" applyFont="1" applyFill="1" applyBorder="1" applyAlignment="1">
      <alignment horizontal="center" vertical="center"/>
    </xf>
    <xf numFmtId="0" fontId="117" fillId="19" borderId="51" xfId="0" applyFont="1" applyFill="1" applyBorder="1" applyAlignment="1">
      <alignment horizontal="left" vertical="center" wrapText="1"/>
    </xf>
    <xf numFmtId="0" fontId="118" fillId="20" borderId="52" xfId="0" applyFont="1" applyFill="1" applyBorder="1" applyAlignment="1">
      <alignment vertical="justify" wrapText="1"/>
    </xf>
    <xf numFmtId="0" fontId="118" fillId="0" borderId="0" xfId="0" applyFont="1" applyAlignment="1">
      <alignment vertical="justify" wrapText="1"/>
    </xf>
    <xf numFmtId="0" fontId="117" fillId="10" borderId="50" xfId="0" applyFont="1" applyFill="1" applyBorder="1" applyAlignment="1">
      <alignment horizontal="center" vertical="center"/>
    </xf>
    <xf numFmtId="0" fontId="117" fillId="10" borderId="51" xfId="0" applyFont="1" applyFill="1" applyBorder="1" applyAlignment="1">
      <alignment horizontal="left" vertical="center" wrapText="1"/>
    </xf>
    <xf numFmtId="0" fontId="118" fillId="21" borderId="52" xfId="0" applyFont="1" applyFill="1" applyBorder="1" applyAlignment="1">
      <alignment vertical="justify" wrapText="1"/>
    </xf>
    <xf numFmtId="0" fontId="117" fillId="22" borderId="50" xfId="0" applyFont="1" applyFill="1" applyBorder="1" applyAlignment="1">
      <alignment horizontal="center" vertical="center"/>
    </xf>
    <xf numFmtId="0" fontId="117" fillId="22" borderId="51" xfId="0" applyFont="1" applyFill="1" applyBorder="1" applyAlignment="1">
      <alignment horizontal="left" vertical="center" wrapText="1"/>
    </xf>
    <xf numFmtId="0" fontId="118" fillId="17" borderId="52" xfId="0" applyFont="1" applyFill="1" applyBorder="1" applyAlignment="1">
      <alignment vertical="justify" wrapText="1"/>
    </xf>
    <xf numFmtId="0" fontId="117" fillId="23" borderId="50" xfId="0" applyFont="1" applyFill="1" applyBorder="1" applyAlignment="1">
      <alignment horizontal="center" vertical="center"/>
    </xf>
    <xf numFmtId="0" fontId="117" fillId="23" borderId="51" xfId="0" applyFont="1" applyFill="1" applyBorder="1" applyAlignment="1">
      <alignment horizontal="left" vertical="center" wrapText="1"/>
    </xf>
    <xf numFmtId="0" fontId="118" fillId="19" borderId="52" xfId="0" applyFont="1" applyFill="1" applyBorder="1" applyAlignment="1">
      <alignment vertical="justify" wrapText="1"/>
    </xf>
    <xf numFmtId="0" fontId="117" fillId="24" borderId="50" xfId="0" applyFont="1" applyFill="1" applyBorder="1" applyAlignment="1">
      <alignment horizontal="center" vertical="center"/>
    </xf>
    <xf numFmtId="0" fontId="117" fillId="24" borderId="51" xfId="0" applyFont="1" applyFill="1" applyBorder="1" applyAlignment="1">
      <alignment horizontal="left" vertical="center" wrapText="1"/>
    </xf>
    <xf numFmtId="0" fontId="118" fillId="10" borderId="52" xfId="0" applyFont="1" applyFill="1" applyBorder="1" applyAlignment="1">
      <alignment vertical="justify" wrapText="1"/>
    </xf>
    <xf numFmtId="0" fontId="117" fillId="20" borderId="50" xfId="0" applyFont="1" applyFill="1" applyBorder="1" applyAlignment="1">
      <alignment horizontal="center" vertical="center"/>
    </xf>
    <xf numFmtId="0" fontId="117" fillId="20" borderId="51" xfId="0" applyFont="1" applyFill="1" applyBorder="1" applyAlignment="1">
      <alignment horizontal="left" vertical="center" wrapText="1"/>
    </xf>
    <xf numFmtId="0" fontId="118" fillId="23" borderId="52" xfId="0" applyFont="1" applyFill="1" applyBorder="1" applyAlignment="1">
      <alignment wrapText="1"/>
    </xf>
    <xf numFmtId="0" fontId="117" fillId="25" borderId="50" xfId="0" applyFont="1" applyFill="1" applyBorder="1" applyAlignment="1">
      <alignment horizontal="center" vertical="center"/>
    </xf>
    <xf numFmtId="0" fontId="117" fillId="25" borderId="51" xfId="0" applyFont="1" applyFill="1" applyBorder="1" applyAlignment="1">
      <alignment horizontal="left" vertical="center" wrapText="1"/>
    </xf>
    <xf numFmtId="0" fontId="118" fillId="24" borderId="52" xfId="0" applyFont="1" applyFill="1" applyBorder="1" applyAlignment="1">
      <alignment wrapText="1"/>
    </xf>
    <xf numFmtId="0" fontId="117" fillId="21" borderId="50" xfId="0" applyFont="1" applyFill="1" applyBorder="1" applyAlignment="1">
      <alignment horizontal="center" vertical="center"/>
    </xf>
    <xf numFmtId="0" fontId="117" fillId="21" borderId="51" xfId="0" applyFont="1" applyFill="1" applyBorder="1" applyAlignment="1">
      <alignment horizontal="left" vertical="center" wrapText="1"/>
    </xf>
    <xf numFmtId="0" fontId="117" fillId="26" borderId="50" xfId="0" applyFont="1" applyFill="1" applyBorder="1" applyAlignment="1">
      <alignment horizontal="center" vertical="center"/>
    </xf>
    <xf numFmtId="0" fontId="117" fillId="26" borderId="51" xfId="0" applyFont="1" applyFill="1" applyBorder="1" applyAlignment="1">
      <alignment horizontal="left" vertical="center" wrapText="1"/>
    </xf>
    <xf numFmtId="0" fontId="117" fillId="27" borderId="50" xfId="0" applyFont="1" applyFill="1" applyBorder="1" applyAlignment="1">
      <alignment horizontal="center" vertical="center"/>
    </xf>
    <xf numFmtId="0" fontId="117" fillId="27" borderId="51" xfId="0" applyFont="1" applyFill="1" applyBorder="1" applyAlignment="1">
      <alignment horizontal="left" vertical="center" wrapText="1"/>
    </xf>
    <xf numFmtId="0" fontId="119" fillId="0" borderId="0" xfId="0" applyFont="1" applyAlignment="1">
      <alignment vertical="top" wrapText="1"/>
    </xf>
    <xf numFmtId="0" fontId="97" fillId="0" borderId="0" xfId="0" applyFont="1" applyAlignment="1">
      <alignment horizontal="center" vertical="center"/>
    </xf>
    <xf numFmtId="0" fontId="97" fillId="0" borderId="0" xfId="0" applyFont="1" applyAlignment="1">
      <alignment horizontal="left" vertical="center" wrapText="1"/>
    </xf>
    <xf numFmtId="0" fontId="0" fillId="0" borderId="0" xfId="0" applyAlignment="1">
      <alignment vertical="center"/>
    </xf>
    <xf numFmtId="0" fontId="7" fillId="0" borderId="0" xfId="0" applyFont="1" applyAlignment="1">
      <alignment horizontal="center" vertical="center"/>
    </xf>
    <xf numFmtId="0" fontId="113" fillId="0" borderId="0" xfId="0" applyFont="1"/>
    <xf numFmtId="14" fontId="113" fillId="8" borderId="0" xfId="0" applyNumberFormat="1" applyFont="1" applyFill="1"/>
    <xf numFmtId="0" fontId="0" fillId="15" borderId="0" xfId="0" applyFill="1" applyAlignment="1">
      <alignment horizontal="center" vertical="center"/>
    </xf>
    <xf numFmtId="0" fontId="0" fillId="0" borderId="0" xfId="0" applyAlignment="1" applyProtection="1">
      <alignment horizontal="center" vertical="center"/>
      <protection hidden="1"/>
    </xf>
    <xf numFmtId="14" fontId="55" fillId="0" borderId="0" xfId="0" applyNumberFormat="1" applyFont="1" applyAlignment="1" applyProtection="1">
      <alignment horizontal="left" vertical="center" wrapText="1"/>
      <protection hidden="1"/>
    </xf>
    <xf numFmtId="14" fontId="0" fillId="14" borderId="0" xfId="0" applyNumberFormat="1" applyFill="1"/>
    <xf numFmtId="0" fontId="124" fillId="0" borderId="1" xfId="2" applyFont="1" applyBorder="1" applyAlignment="1">
      <alignment horizontal="center" textRotation="90"/>
    </xf>
    <xf numFmtId="0" fontId="124" fillId="0" borderId="1" xfId="2" applyFont="1" applyBorder="1" applyAlignment="1">
      <alignment horizontal="left" vertical="justify" textRotation="90" wrapText="1"/>
    </xf>
    <xf numFmtId="0" fontId="124" fillId="0" borderId="1" xfId="2" applyFont="1" applyBorder="1" applyAlignment="1">
      <alignment textRotation="90"/>
    </xf>
    <xf numFmtId="0" fontId="132" fillId="5" borderId="0" xfId="0" applyFont="1" applyFill="1" applyAlignment="1">
      <alignment horizontal="right" vertical="center" wrapText="1"/>
    </xf>
    <xf numFmtId="0" fontId="136" fillId="0" borderId="0" xfId="0" applyFont="1"/>
    <xf numFmtId="0" fontId="137" fillId="0" borderId="0" xfId="0" applyFont="1"/>
    <xf numFmtId="0" fontId="138" fillId="0" borderId="0" xfId="0" applyFont="1"/>
    <xf numFmtId="0" fontId="139" fillId="0" borderId="0" xfId="0" applyFont="1" applyAlignment="1">
      <alignment horizontal="center" vertical="center"/>
    </xf>
    <xf numFmtId="0" fontId="17" fillId="21" borderId="1" xfId="0" applyFont="1" applyFill="1" applyBorder="1" applyAlignment="1">
      <alignment horizontal="center" vertical="center" wrapText="1"/>
    </xf>
    <xf numFmtId="0" fontId="140" fillId="3" borderId="1" xfId="0" applyFont="1" applyFill="1" applyBorder="1" applyAlignment="1">
      <alignment horizontal="center" vertical="center" wrapText="1"/>
    </xf>
    <xf numFmtId="0" fontId="48" fillId="3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 applyProtection="1">
      <alignment horizontal="left" vertical="center"/>
      <protection hidden="1"/>
    </xf>
    <xf numFmtId="10" fontId="20" fillId="0" borderId="1" xfId="0" applyNumberFormat="1" applyFont="1" applyBorder="1" applyAlignment="1" applyProtection="1">
      <alignment horizontal="center" vertical="center"/>
      <protection hidden="1"/>
    </xf>
    <xf numFmtId="1" fontId="20" fillId="0" borderId="1" xfId="0" applyNumberFormat="1" applyFont="1" applyBorder="1" applyAlignment="1" applyProtection="1">
      <alignment horizontal="center" vertical="center"/>
      <protection hidden="1"/>
    </xf>
    <xf numFmtId="0" fontId="98" fillId="0" borderId="0" xfId="0" applyFont="1" applyAlignment="1">
      <alignment horizontal="left" vertical="center"/>
    </xf>
    <xf numFmtId="0" fontId="143" fillId="0" borderId="1" xfId="0" applyFont="1" applyBorder="1" applyAlignment="1" applyProtection="1">
      <alignment horizontal="center" vertical="center"/>
      <protection hidden="1"/>
    </xf>
    <xf numFmtId="0" fontId="131" fillId="0" borderId="0" xfId="0" applyFont="1"/>
    <xf numFmtId="0" fontId="97" fillId="0" borderId="0" xfId="0" applyFont="1"/>
    <xf numFmtId="0" fontId="146" fillId="0" borderId="0" xfId="0" applyFont="1" applyAlignment="1">
      <alignment horizontal="right" vertical="center"/>
    </xf>
    <xf numFmtId="0" fontId="148" fillId="0" borderId="0" xfId="0" applyFont="1" applyAlignment="1" applyProtection="1">
      <alignment horizontal="left" vertical="center"/>
      <protection hidden="1"/>
    </xf>
    <xf numFmtId="0" fontId="149" fillId="8" borderId="0" xfId="0" applyFont="1" applyFill="1" applyAlignment="1">
      <alignment horizontal="left" vertical="center"/>
    </xf>
    <xf numFmtId="0" fontId="61" fillId="0" borderId="11" xfId="0" applyFont="1" applyBorder="1" applyAlignment="1">
      <alignment horizontal="center" vertical="center" wrapText="1"/>
    </xf>
    <xf numFmtId="0" fontId="61" fillId="0" borderId="1" xfId="0" applyFont="1" applyBorder="1" applyAlignment="1">
      <alignment horizontal="center" vertical="center" wrapText="1"/>
    </xf>
    <xf numFmtId="0" fontId="61" fillId="0" borderId="12" xfId="0" applyFont="1" applyBorder="1" applyAlignment="1">
      <alignment horizontal="center" vertical="center" wrapText="1"/>
    </xf>
    <xf numFmtId="0" fontId="146" fillId="0" borderId="11" xfId="0" applyFont="1" applyBorder="1" applyAlignment="1">
      <alignment horizontal="center" vertical="center" wrapText="1"/>
    </xf>
    <xf numFmtId="0" fontId="146" fillId="0" borderId="12" xfId="0" applyFont="1" applyBorder="1" applyAlignment="1">
      <alignment horizontal="center" vertical="center" wrapText="1"/>
    </xf>
    <xf numFmtId="0" fontId="0" fillId="0" borderId="0" xfId="0" applyAlignment="1">
      <alignment wrapText="1"/>
    </xf>
    <xf numFmtId="0" fontId="131" fillId="0" borderId="0" xfId="0" applyFont="1" applyAlignment="1">
      <alignment wrapText="1"/>
    </xf>
    <xf numFmtId="0" fontId="97" fillId="0" borderId="0" xfId="0" applyFont="1" applyAlignment="1">
      <alignment wrapText="1"/>
    </xf>
    <xf numFmtId="166" fontId="37" fillId="0" borderId="11" xfId="0" applyNumberFormat="1" applyFont="1" applyBorder="1" applyAlignment="1">
      <alignment horizontal="center" vertical="center"/>
    </xf>
    <xf numFmtId="0" fontId="37" fillId="0" borderId="12" xfId="0" applyFont="1" applyBorder="1"/>
    <xf numFmtId="0" fontId="80" fillId="0" borderId="11" xfId="0" applyFont="1" applyBorder="1" applyAlignment="1" applyProtection="1">
      <alignment horizontal="center" vertical="center"/>
      <protection hidden="1"/>
    </xf>
    <xf numFmtId="0" fontId="80" fillId="0" borderId="1" xfId="0" applyFont="1" applyBorder="1" applyAlignment="1" applyProtection="1">
      <alignment horizontal="center" vertical="center"/>
      <protection hidden="1"/>
    </xf>
    <xf numFmtId="0" fontId="153" fillId="0" borderId="1" xfId="0" applyFont="1" applyBorder="1" applyAlignment="1" applyProtection="1">
      <alignment horizontal="center" vertical="center"/>
      <protection hidden="1"/>
    </xf>
    <xf numFmtId="0" fontId="153" fillId="0" borderId="12" xfId="0" applyFont="1" applyBorder="1" applyAlignment="1" applyProtection="1">
      <alignment horizontal="center" vertical="center"/>
      <protection hidden="1"/>
    </xf>
    <xf numFmtId="0" fontId="154" fillId="0" borderId="11" xfId="0" applyFont="1" applyBorder="1" applyAlignment="1" applyProtection="1">
      <alignment horizontal="center" vertical="center"/>
      <protection hidden="1"/>
    </xf>
    <xf numFmtId="0" fontId="154" fillId="0" borderId="12" xfId="0" applyFont="1" applyBorder="1" applyAlignment="1" applyProtection="1">
      <alignment horizontal="center" vertical="center"/>
      <protection hidden="1"/>
    </xf>
    <xf numFmtId="0" fontId="37" fillId="0" borderId="12" xfId="0" applyFont="1" applyBorder="1" applyProtection="1">
      <protection hidden="1"/>
    </xf>
    <xf numFmtId="0" fontId="153" fillId="0" borderId="14" xfId="0" applyFont="1" applyBorder="1" applyAlignment="1" applyProtection="1">
      <alignment horizontal="center" vertical="center"/>
      <protection hidden="1"/>
    </xf>
    <xf numFmtId="0" fontId="153" fillId="0" borderId="15" xfId="0" applyFont="1" applyBorder="1" applyAlignment="1" applyProtection="1">
      <alignment horizontal="center" vertical="center"/>
      <protection hidden="1"/>
    </xf>
    <xf numFmtId="0" fontId="154" fillId="0" borderId="13" xfId="0" applyFont="1" applyBorder="1" applyAlignment="1" applyProtection="1">
      <alignment horizontal="center" vertical="center"/>
      <protection hidden="1"/>
    </xf>
    <xf numFmtId="0" fontId="154" fillId="0" borderId="15" xfId="0" applyFont="1" applyBorder="1" applyAlignment="1" applyProtection="1">
      <alignment horizontal="center" vertical="center"/>
      <protection hidden="1"/>
    </xf>
    <xf numFmtId="0" fontId="10" fillId="0" borderId="0" xfId="0" applyFont="1" applyAlignment="1">
      <alignment horizontal="right" vertical="center"/>
    </xf>
    <xf numFmtId="0" fontId="158" fillId="0" borderId="0" xfId="0" applyFont="1" applyAlignment="1" applyProtection="1">
      <alignment horizontal="right" vertical="center"/>
      <protection hidden="1"/>
    </xf>
    <xf numFmtId="0" fontId="158" fillId="0" borderId="0" xfId="0" applyFont="1" applyAlignment="1" applyProtection="1">
      <alignment horizontal="left" vertical="center"/>
      <protection hidden="1"/>
    </xf>
    <xf numFmtId="0" fontId="0" fillId="0" borderId="67" xfId="0" applyBorder="1"/>
    <xf numFmtId="0" fontId="160" fillId="0" borderId="1" xfId="0" applyFont="1" applyBorder="1" applyAlignment="1" applyProtection="1">
      <alignment horizontal="center" vertical="center"/>
      <protection hidden="1"/>
    </xf>
    <xf numFmtId="49" fontId="29" fillId="0" borderId="1" xfId="0" applyNumberFormat="1" applyFont="1" applyBorder="1" applyAlignment="1">
      <alignment horizontal="left" vertical="center"/>
    </xf>
    <xf numFmtId="49" fontId="0" fillId="0" borderId="1" xfId="0" applyNumberFormat="1" applyBorder="1" applyAlignment="1">
      <alignment horizontal="center" vertical="center"/>
    </xf>
    <xf numFmtId="0" fontId="84" fillId="0" borderId="0" xfId="0" applyFont="1" applyAlignment="1" applyProtection="1">
      <alignment vertical="center" wrapText="1"/>
      <protection hidden="1"/>
    </xf>
    <xf numFmtId="0" fontId="47" fillId="0" borderId="0" xfId="0" applyFont="1" applyAlignment="1" applyProtection="1">
      <alignment vertical="center" wrapText="1"/>
      <protection hidden="1"/>
    </xf>
    <xf numFmtId="0" fontId="47" fillId="0" borderId="0" xfId="0" applyFont="1" applyAlignment="1" applyProtection="1">
      <alignment horizontal="right" vertical="center" wrapText="1"/>
      <protection hidden="1"/>
    </xf>
    <xf numFmtId="0" fontId="165" fillId="0" borderId="0" xfId="0" applyFont="1" applyAlignment="1" applyProtection="1">
      <alignment horizontal="left" vertical="center" wrapText="1"/>
      <protection hidden="1"/>
    </xf>
    <xf numFmtId="0" fontId="166" fillId="0" borderId="0" xfId="0" applyFont="1" applyAlignment="1" applyProtection="1">
      <alignment vertical="center" wrapText="1"/>
      <protection hidden="1"/>
    </xf>
    <xf numFmtId="0" fontId="166" fillId="0" borderId="0" xfId="0" applyFont="1" applyAlignment="1" applyProtection="1">
      <alignment horizontal="left" vertical="center" wrapText="1"/>
      <protection hidden="1"/>
    </xf>
    <xf numFmtId="0" fontId="47" fillId="0" borderId="0" xfId="0" applyFont="1" applyAlignment="1" applyProtection="1">
      <alignment horizontal="center" vertical="center" wrapText="1"/>
      <protection hidden="1"/>
    </xf>
    <xf numFmtId="0" fontId="45" fillId="0" borderId="0" xfId="0" applyFont="1" applyAlignment="1" applyProtection="1">
      <alignment vertical="center" wrapText="1"/>
      <protection hidden="1"/>
    </xf>
    <xf numFmtId="0" fontId="168" fillId="21" borderId="1" xfId="0" applyFont="1" applyFill="1" applyBorder="1" applyAlignment="1">
      <alignment horizontal="center" vertical="center" wrapText="1"/>
    </xf>
    <xf numFmtId="0" fontId="126" fillId="21" borderId="1" xfId="0" applyFont="1" applyFill="1" applyBorder="1" applyAlignment="1">
      <alignment vertical="center" wrapText="1"/>
    </xf>
    <xf numFmtId="0" fontId="153" fillId="8" borderId="1" xfId="0" applyFont="1" applyFill="1" applyBorder="1" applyAlignment="1">
      <alignment horizontal="center" vertical="center" wrapText="1"/>
    </xf>
    <xf numFmtId="0" fontId="153" fillId="14" borderId="1" xfId="0" applyFont="1" applyFill="1" applyBorder="1" applyAlignment="1" applyProtection="1">
      <alignment horizontal="center" vertical="center" wrapText="1"/>
      <protection hidden="1"/>
    </xf>
    <xf numFmtId="10" fontId="0" fillId="0" borderId="0" xfId="0" applyNumberFormat="1" applyProtection="1">
      <protection hidden="1"/>
    </xf>
    <xf numFmtId="168" fontId="133" fillId="9" borderId="0" xfId="0" applyNumberFormat="1" applyFont="1" applyFill="1" applyAlignment="1">
      <alignment horizontal="center" vertical="center" wrapText="1"/>
    </xf>
    <xf numFmtId="0" fontId="120" fillId="0" borderId="0" xfId="0" applyFont="1" applyAlignment="1">
      <alignment horizontal="center" vertical="center" wrapText="1"/>
    </xf>
    <xf numFmtId="0" fontId="118" fillId="27" borderId="53" xfId="0" applyFont="1" applyFill="1" applyBorder="1" applyAlignment="1">
      <alignment horizontal="left" vertical="center" wrapText="1"/>
    </xf>
    <xf numFmtId="0" fontId="118" fillId="27" borderId="54" xfId="0" applyFont="1" applyFill="1" applyBorder="1" applyAlignment="1">
      <alignment horizontal="left" vertical="center" wrapText="1"/>
    </xf>
    <xf numFmtId="0" fontId="121" fillId="0" borderId="0" xfId="0" applyFont="1" applyAlignment="1">
      <alignment horizontal="center" vertical="center" wrapText="1"/>
    </xf>
    <xf numFmtId="0" fontId="129" fillId="0" borderId="0" xfId="6" applyFont="1" applyFill="1" applyBorder="1" applyAlignment="1">
      <alignment horizontal="center" vertical="center" wrapText="1"/>
    </xf>
    <xf numFmtId="0" fontId="130" fillId="0" borderId="0" xfId="0" applyFont="1" applyAlignment="1">
      <alignment horizontal="center" vertical="center" wrapText="1"/>
    </xf>
    <xf numFmtId="0" fontId="121" fillId="21" borderId="55" xfId="0" applyFont="1" applyFill="1" applyBorder="1" applyAlignment="1">
      <alignment horizontal="center" vertical="center" wrapText="1"/>
    </xf>
    <xf numFmtId="0" fontId="121" fillId="21" borderId="56" xfId="0" applyFont="1" applyFill="1" applyBorder="1" applyAlignment="1">
      <alignment horizontal="center" vertical="center" wrapText="1"/>
    </xf>
    <xf numFmtId="0" fontId="121" fillId="21" borderId="57" xfId="0" applyFont="1" applyFill="1" applyBorder="1" applyAlignment="1">
      <alignment horizontal="center" vertical="center" wrapText="1"/>
    </xf>
    <xf numFmtId="0" fontId="121" fillId="21" borderId="58" xfId="0" applyFont="1" applyFill="1" applyBorder="1" applyAlignment="1">
      <alignment horizontal="center" vertical="center" wrapText="1"/>
    </xf>
    <xf numFmtId="0" fontId="121" fillId="21" borderId="46" xfId="0" applyFont="1" applyFill="1" applyBorder="1" applyAlignment="1">
      <alignment horizontal="center" vertical="center" wrapText="1"/>
    </xf>
    <xf numFmtId="0" fontId="121" fillId="21" borderId="59" xfId="0" applyFont="1" applyFill="1" applyBorder="1" applyAlignment="1">
      <alignment horizontal="center" vertical="center" wrapText="1"/>
    </xf>
    <xf numFmtId="0" fontId="134" fillId="8" borderId="60" xfId="6" applyFont="1" applyFill="1" applyBorder="1" applyAlignment="1">
      <alignment horizontal="center" vertical="center" wrapText="1"/>
    </xf>
    <xf numFmtId="0" fontId="134" fillId="8" borderId="0" xfId="6" applyFont="1" applyFill="1" applyBorder="1" applyAlignment="1">
      <alignment horizontal="center" vertical="center" wrapText="1"/>
    </xf>
    <xf numFmtId="0" fontId="134" fillId="8" borderId="61" xfId="6" applyFont="1" applyFill="1" applyBorder="1" applyAlignment="1">
      <alignment horizontal="center" vertical="center" wrapText="1"/>
    </xf>
    <xf numFmtId="0" fontId="134" fillId="8" borderId="58" xfId="6" applyFont="1" applyFill="1" applyBorder="1" applyAlignment="1">
      <alignment horizontal="center" vertical="center" wrapText="1"/>
    </xf>
    <xf numFmtId="0" fontId="134" fillId="8" borderId="46" xfId="6" applyFont="1" applyFill="1" applyBorder="1" applyAlignment="1">
      <alignment horizontal="center" vertical="center" wrapText="1"/>
    </xf>
    <xf numFmtId="0" fontId="134" fillId="8" borderId="59" xfId="6" applyFont="1" applyFill="1" applyBorder="1" applyAlignment="1">
      <alignment horizontal="center" vertical="center" wrapText="1"/>
    </xf>
    <xf numFmtId="0" fontId="135" fillId="5" borderId="0" xfId="0" applyFont="1" applyFill="1" applyAlignment="1">
      <alignment horizont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122" fillId="5" borderId="48" xfId="0" applyFont="1" applyFill="1" applyBorder="1" applyAlignment="1">
      <alignment horizontal="center" vertical="center"/>
    </xf>
    <xf numFmtId="0" fontId="122" fillId="5" borderId="42" xfId="0" applyFont="1" applyFill="1" applyBorder="1" applyAlignment="1">
      <alignment horizontal="center" vertical="center"/>
    </xf>
    <xf numFmtId="0" fontId="17" fillId="5" borderId="0" xfId="0" applyFont="1" applyFill="1" applyAlignment="1">
      <alignment horizontal="center"/>
    </xf>
    <xf numFmtId="0" fontId="19" fillId="0" borderId="0" xfId="0" applyFont="1" applyAlignment="1">
      <alignment horizontal="center" vertical="center"/>
    </xf>
    <xf numFmtId="0" fontId="62" fillId="0" borderId="0" xfId="0" applyFont="1" applyAlignment="1" applyProtection="1">
      <alignment horizontal="center" vertical="center" wrapText="1"/>
      <protection hidden="1"/>
    </xf>
    <xf numFmtId="0" fontId="105" fillId="28" borderId="0" xfId="0" applyFont="1" applyFill="1" applyAlignment="1">
      <alignment horizontal="center" vertical="center" wrapText="1"/>
    </xf>
    <xf numFmtId="0" fontId="47" fillId="0" borderId="0" xfId="0" applyFont="1" applyAlignment="1" applyProtection="1">
      <alignment horizontal="right" vertical="center" wrapText="1"/>
      <protection hidden="1"/>
    </xf>
    <xf numFmtId="0" fontId="165" fillId="0" borderId="0" xfId="0" applyFont="1" applyAlignment="1" applyProtection="1">
      <alignment horizontal="left" vertical="center" wrapText="1"/>
      <protection hidden="1"/>
    </xf>
    <xf numFmtId="0" fontId="167" fillId="0" borderId="0" xfId="0" applyFont="1" applyAlignment="1" applyProtection="1">
      <alignment horizontal="center" vertical="center" wrapText="1"/>
      <protection hidden="1"/>
    </xf>
    <xf numFmtId="0" fontId="126" fillId="21" borderId="1" xfId="0" applyFont="1" applyFill="1" applyBorder="1" applyAlignment="1">
      <alignment horizontal="center" vertical="center" wrapText="1"/>
    </xf>
    <xf numFmtId="0" fontId="105" fillId="21" borderId="1" xfId="0" applyFont="1" applyFill="1" applyBorder="1" applyAlignment="1">
      <alignment horizontal="center" vertical="center" wrapText="1"/>
    </xf>
    <xf numFmtId="0" fontId="70" fillId="0" borderId="0" xfId="0" applyFont="1" applyAlignment="1">
      <alignment horizontal="center" vertical="center"/>
    </xf>
    <xf numFmtId="0" fontId="66" fillId="10" borderId="1" xfId="0" applyFont="1" applyFill="1" applyBorder="1" applyAlignment="1">
      <alignment horizontal="center" vertical="center"/>
    </xf>
    <xf numFmtId="0" fontId="56" fillId="0" borderId="4" xfId="0" applyFont="1" applyBorder="1" applyAlignment="1">
      <alignment horizontal="center"/>
    </xf>
    <xf numFmtId="0" fontId="56" fillId="0" borderId="5" xfId="0" applyFont="1" applyBorder="1" applyAlignment="1">
      <alignment horizontal="center"/>
    </xf>
    <xf numFmtId="0" fontId="56" fillId="0" borderId="6" xfId="0" applyFont="1" applyBorder="1" applyAlignment="1">
      <alignment horizontal="center"/>
    </xf>
    <xf numFmtId="0" fontId="56" fillId="0" borderId="9" xfId="0" applyFont="1" applyBorder="1" applyAlignment="1">
      <alignment horizontal="center"/>
    </xf>
    <xf numFmtId="0" fontId="64" fillId="10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54" fillId="0" borderId="0" xfId="0" applyFont="1" applyAlignment="1" applyProtection="1">
      <alignment horizontal="left" vertical="center"/>
      <protection hidden="1"/>
    </xf>
    <xf numFmtId="0" fontId="47" fillId="0" borderId="38" xfId="0" applyFont="1" applyBorder="1" applyAlignment="1">
      <alignment horizontal="center" vertical="center"/>
    </xf>
    <xf numFmtId="0" fontId="47" fillId="0" borderId="40" xfId="0" applyFont="1" applyBorder="1" applyAlignment="1">
      <alignment horizontal="center" vertical="center"/>
    </xf>
    <xf numFmtId="0" fontId="24" fillId="0" borderId="4" xfId="0" applyFont="1" applyBorder="1" applyAlignment="1">
      <alignment horizontal="center" vertical="center"/>
    </xf>
    <xf numFmtId="0" fontId="24" fillId="0" borderId="5" xfId="0" applyFont="1" applyBorder="1" applyAlignment="1">
      <alignment horizontal="center" vertical="center"/>
    </xf>
    <xf numFmtId="0" fontId="24" fillId="0" borderId="6" xfId="0" applyFont="1" applyBorder="1" applyAlignment="1">
      <alignment horizontal="center" vertical="center"/>
    </xf>
    <xf numFmtId="0" fontId="24" fillId="0" borderId="11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24" fillId="0" borderId="12" xfId="0" applyFont="1" applyBorder="1" applyAlignment="1">
      <alignment horizontal="center" vertical="center"/>
    </xf>
    <xf numFmtId="0" fontId="24" fillId="0" borderId="20" xfId="0" applyFont="1" applyBorder="1" applyAlignment="1">
      <alignment horizontal="center" vertical="center"/>
    </xf>
    <xf numFmtId="0" fontId="24" fillId="0" borderId="39" xfId="0" applyFont="1" applyBorder="1" applyAlignment="1">
      <alignment horizontal="center" vertical="center"/>
    </xf>
    <xf numFmtId="0" fontId="24" fillId="0" borderId="37" xfId="0" applyFont="1" applyBorder="1" applyAlignment="1">
      <alignment horizontal="center" vertical="center"/>
    </xf>
    <xf numFmtId="0" fontId="24" fillId="0" borderId="38" xfId="0" applyFont="1" applyBorder="1" applyAlignment="1">
      <alignment horizontal="center" vertical="center"/>
    </xf>
    <xf numFmtId="0" fontId="24" fillId="0" borderId="40" xfId="0" applyFont="1" applyBorder="1" applyAlignment="1">
      <alignment horizontal="center" vertical="center"/>
    </xf>
    <xf numFmtId="165" fontId="55" fillId="0" borderId="0" xfId="0" applyNumberFormat="1" applyFont="1" applyAlignment="1" applyProtection="1">
      <alignment horizontal="left" vertical="center"/>
      <protection hidden="1"/>
    </xf>
    <xf numFmtId="0" fontId="45" fillId="0" borderId="0" xfId="0" applyFont="1" applyAlignment="1">
      <alignment horizontal="center" vertical="center"/>
    </xf>
    <xf numFmtId="0" fontId="46" fillId="0" borderId="0" xfId="0" applyFont="1" applyAlignment="1">
      <alignment horizontal="center" vertical="top"/>
    </xf>
    <xf numFmtId="0" fontId="47" fillId="0" borderId="0" xfId="0" applyFont="1" applyAlignment="1">
      <alignment horizontal="center" vertical="center"/>
    </xf>
    <xf numFmtId="0" fontId="49" fillId="0" borderId="0" xfId="0" applyFont="1" applyAlignment="1" applyProtection="1">
      <alignment horizontal="left" vertical="center"/>
      <protection hidden="1"/>
    </xf>
    <xf numFmtId="0" fontId="48" fillId="0" borderId="0" xfId="0" applyFont="1" applyAlignment="1">
      <alignment horizontal="right" vertical="center"/>
    </xf>
    <xf numFmtId="0" fontId="23" fillId="0" borderId="0" xfId="0" applyFont="1" applyAlignment="1" applyProtection="1">
      <alignment horizontal="left" vertical="center"/>
      <protection hidden="1"/>
    </xf>
    <xf numFmtId="0" fontId="48" fillId="0" borderId="0" xfId="0" applyFont="1" applyAlignment="1" applyProtection="1">
      <alignment horizontal="center" vertical="center"/>
      <protection hidden="1"/>
    </xf>
    <xf numFmtId="0" fontId="52" fillId="0" borderId="0" xfId="0" applyFont="1" applyAlignment="1">
      <alignment horizontal="center"/>
    </xf>
    <xf numFmtId="0" fontId="3" fillId="0" borderId="7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3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23" fillId="0" borderId="46" xfId="0" applyFont="1" applyBorder="1" applyAlignment="1" applyProtection="1">
      <alignment horizontal="center" vertical="center"/>
      <protection hidden="1"/>
    </xf>
    <xf numFmtId="0" fontId="25" fillId="0" borderId="5" xfId="0" applyFont="1" applyBorder="1" applyAlignment="1">
      <alignment horizontal="center" vertical="center" textRotation="90"/>
    </xf>
    <xf numFmtId="0" fontId="25" fillId="0" borderId="1" xfId="0" applyFont="1" applyBorder="1" applyAlignment="1">
      <alignment horizontal="center" vertical="center" textRotation="90"/>
    </xf>
    <xf numFmtId="0" fontId="25" fillId="0" borderId="21" xfId="0" applyFont="1" applyBorder="1" applyAlignment="1">
      <alignment horizontal="center" vertical="center" textRotation="90"/>
    </xf>
    <xf numFmtId="0" fontId="3" fillId="0" borderId="6" xfId="0" applyFont="1" applyBorder="1" applyAlignment="1">
      <alignment horizontal="center" vertical="center" textRotation="90"/>
    </xf>
    <xf numFmtId="0" fontId="3" fillId="0" borderId="12" xfId="0" applyFont="1" applyBorder="1" applyAlignment="1">
      <alignment horizontal="center" vertical="center" textRotation="90"/>
    </xf>
    <xf numFmtId="0" fontId="3" fillId="0" borderId="28" xfId="0" applyFont="1" applyBorder="1" applyAlignment="1">
      <alignment horizontal="center" vertical="center" textRotation="90"/>
    </xf>
    <xf numFmtId="0" fontId="24" fillId="0" borderId="5" xfId="0" applyFont="1" applyBorder="1" applyAlignment="1">
      <alignment horizontal="center" vertical="center" textRotation="90"/>
    </xf>
    <xf numFmtId="0" fontId="24" fillId="0" borderId="1" xfId="0" applyFont="1" applyBorder="1" applyAlignment="1">
      <alignment horizontal="center" vertical="center" textRotation="90"/>
    </xf>
    <xf numFmtId="0" fontId="26" fillId="0" borderId="1" xfId="0" applyFont="1" applyBorder="1" applyAlignment="1">
      <alignment horizontal="center" textRotation="90"/>
    </xf>
    <xf numFmtId="0" fontId="25" fillId="0" borderId="12" xfId="0" applyFont="1" applyBorder="1" applyAlignment="1">
      <alignment horizontal="center" vertical="center" textRotation="90"/>
    </xf>
    <xf numFmtId="0" fontId="25" fillId="0" borderId="28" xfId="0" applyFont="1" applyBorder="1" applyAlignment="1">
      <alignment horizontal="center" vertical="center" textRotation="90"/>
    </xf>
    <xf numFmtId="0" fontId="11" fillId="0" borderId="1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 textRotation="90"/>
    </xf>
    <xf numFmtId="0" fontId="10" fillId="0" borderId="11" xfId="0" applyFont="1" applyBorder="1" applyAlignment="1">
      <alignment horizontal="center" vertical="center" textRotation="90"/>
    </xf>
    <xf numFmtId="0" fontId="3" fillId="0" borderId="23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25" fillId="0" borderId="15" xfId="0" applyFont="1" applyBorder="1" applyAlignment="1">
      <alignment horizontal="center" vertical="center" textRotation="90"/>
    </xf>
    <xf numFmtId="0" fontId="23" fillId="0" borderId="0" xfId="0" applyFont="1" applyAlignment="1" applyProtection="1">
      <alignment horizontal="center" vertical="center"/>
      <protection hidden="1"/>
    </xf>
    <xf numFmtId="0" fontId="25" fillId="0" borderId="14" xfId="0" applyFont="1" applyBorder="1" applyAlignment="1">
      <alignment horizontal="center" vertical="center" textRotation="90"/>
    </xf>
    <xf numFmtId="0" fontId="3" fillId="0" borderId="15" xfId="0" applyFont="1" applyBorder="1" applyAlignment="1">
      <alignment horizontal="center" vertical="center" textRotation="90"/>
    </xf>
    <xf numFmtId="0" fontId="78" fillId="0" borderId="0" xfId="0" applyFont="1" applyAlignment="1">
      <alignment horizontal="left" vertical="center"/>
    </xf>
    <xf numFmtId="0" fontId="67" fillId="0" borderId="0" xfId="0" applyFont="1" applyAlignment="1">
      <alignment horizontal="center" vertical="center"/>
    </xf>
    <xf numFmtId="0" fontId="67" fillId="0" borderId="0" xfId="0" applyFont="1" applyAlignment="1">
      <alignment horizontal="center" vertical="center" textRotation="90"/>
    </xf>
    <xf numFmtId="0" fontId="68" fillId="0" borderId="0" xfId="0" applyFont="1" applyAlignment="1">
      <alignment horizontal="center" vertical="center"/>
    </xf>
    <xf numFmtId="0" fontId="69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71" fillId="0" borderId="0" xfId="0" applyFont="1" applyAlignment="1">
      <alignment horizontal="center"/>
    </xf>
    <xf numFmtId="0" fontId="62" fillId="0" borderId="0" xfId="0" applyFont="1" applyAlignment="1">
      <alignment horizontal="center" vertical="center"/>
    </xf>
    <xf numFmtId="0" fontId="62" fillId="0" borderId="0" xfId="0" applyFont="1" applyAlignment="1" applyProtection="1">
      <alignment horizontal="center" vertical="center"/>
      <protection hidden="1"/>
    </xf>
    <xf numFmtId="0" fontId="72" fillId="0" borderId="0" xfId="0" applyFont="1" applyAlignment="1" applyProtection="1">
      <alignment horizontal="left" vertical="center" wrapText="1"/>
      <protection hidden="1"/>
    </xf>
    <xf numFmtId="0" fontId="76" fillId="0" borderId="0" xfId="0" applyFont="1" applyAlignment="1" applyProtection="1">
      <alignment horizontal="left" vertical="center" wrapText="1"/>
      <protection hidden="1"/>
    </xf>
    <xf numFmtId="0" fontId="126" fillId="10" borderId="0" xfId="0" applyFont="1" applyFill="1" applyAlignment="1">
      <alignment horizontal="center" wrapText="1"/>
    </xf>
    <xf numFmtId="0" fontId="126" fillId="10" borderId="42" xfId="0" applyFont="1" applyFill="1" applyBorder="1" applyAlignment="1">
      <alignment horizontal="center" wrapText="1"/>
    </xf>
    <xf numFmtId="0" fontId="25" fillId="8" borderId="0" xfId="0" applyFont="1" applyFill="1" applyAlignment="1" applyProtection="1">
      <alignment horizontal="center" vertical="center"/>
      <protection hidden="1"/>
    </xf>
    <xf numFmtId="0" fontId="2" fillId="0" borderId="1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39" fillId="0" borderId="21" xfId="2" applyFont="1" applyBorder="1" applyAlignment="1">
      <alignment horizontal="center" vertical="center" textRotation="90"/>
    </xf>
    <xf numFmtId="0" fontId="39" fillId="0" borderId="36" xfId="2" applyFont="1" applyBorder="1" applyAlignment="1">
      <alignment horizontal="center" vertical="center" textRotation="90"/>
    </xf>
    <xf numFmtId="0" fontId="42" fillId="0" borderId="1" xfId="2" applyFont="1" applyBorder="1" applyAlignment="1">
      <alignment horizontal="center" vertical="center" wrapText="1"/>
    </xf>
    <xf numFmtId="0" fontId="125" fillId="0" borderId="1" xfId="2" applyFont="1" applyBorder="1" applyAlignment="1">
      <alignment horizontal="center" vertical="center"/>
    </xf>
    <xf numFmtId="0" fontId="125" fillId="0" borderId="1" xfId="2" applyFont="1" applyBorder="1" applyAlignment="1">
      <alignment horizontal="center" vertical="center" wrapText="1"/>
    </xf>
    <xf numFmtId="0" fontId="42" fillId="0" borderId="3" xfId="2" applyFont="1" applyBorder="1" applyAlignment="1">
      <alignment horizontal="center" vertical="center" wrapText="1"/>
    </xf>
    <xf numFmtId="0" fontId="42" fillId="0" borderId="24" xfId="2" applyFont="1" applyBorder="1" applyAlignment="1">
      <alignment horizontal="center" vertical="center" wrapText="1"/>
    </xf>
    <xf numFmtId="0" fontId="42" fillId="0" borderId="2" xfId="2" applyFont="1" applyBorder="1" applyAlignment="1">
      <alignment horizontal="center" vertical="center" wrapText="1"/>
    </xf>
    <xf numFmtId="0" fontId="125" fillId="0" borderId="3" xfId="2" applyFont="1" applyBorder="1" applyAlignment="1">
      <alignment horizontal="center" vertical="center" wrapText="1"/>
    </xf>
    <xf numFmtId="0" fontId="125" fillId="0" borderId="24" xfId="2" applyFont="1" applyBorder="1" applyAlignment="1">
      <alignment horizontal="center" vertical="center" wrapText="1"/>
    </xf>
    <xf numFmtId="0" fontId="125" fillId="0" borderId="2" xfId="2" applyFont="1" applyBorder="1" applyAlignment="1">
      <alignment horizontal="center" vertical="center" wrapText="1"/>
    </xf>
    <xf numFmtId="0" fontId="25" fillId="9" borderId="0" xfId="0" applyFont="1" applyFill="1" applyAlignment="1" applyProtection="1">
      <alignment horizontal="center" vertical="center"/>
      <protection hidden="1"/>
    </xf>
    <xf numFmtId="0" fontId="152" fillId="0" borderId="3" xfId="0" applyFont="1" applyBorder="1" applyAlignment="1" applyProtection="1">
      <alignment horizontal="center" vertical="center"/>
      <protection hidden="1"/>
    </xf>
    <xf numFmtId="0" fontId="152" fillId="0" borderId="2" xfId="0" applyFont="1" applyBorder="1" applyAlignment="1" applyProtection="1">
      <alignment horizontal="center" vertical="center"/>
      <protection hidden="1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29" fillId="0" borderId="1" xfId="0" applyFont="1" applyBorder="1" applyAlignment="1">
      <alignment horizontal="center" vertical="center"/>
    </xf>
    <xf numFmtId="0" fontId="29" fillId="0" borderId="1" xfId="0" applyFont="1" applyBorder="1" applyAlignment="1">
      <alignment horizontal="center" vertical="center" wrapText="1"/>
    </xf>
    <xf numFmtId="0" fontId="76" fillId="0" borderId="0" xfId="0" applyFont="1" applyAlignment="1" applyProtection="1">
      <alignment horizontal="left" vertical="center"/>
      <protection hidden="1"/>
    </xf>
    <xf numFmtId="0" fontId="48" fillId="0" borderId="47" xfId="0" applyFont="1" applyBorder="1" applyAlignment="1">
      <alignment horizontal="center"/>
    </xf>
    <xf numFmtId="0" fontId="4" fillId="0" borderId="47" xfId="0" applyFont="1" applyBorder="1" applyAlignment="1">
      <alignment horizontal="center"/>
    </xf>
    <xf numFmtId="0" fontId="4" fillId="0" borderId="0" xfId="0" applyFont="1" applyAlignment="1">
      <alignment horizontal="right" vertical="center"/>
    </xf>
    <xf numFmtId="0" fontId="109" fillId="0" borderId="0" xfId="0" applyFont="1" applyAlignment="1" applyProtection="1">
      <alignment horizontal="left" vertical="center"/>
      <protection hidden="1"/>
    </xf>
    <xf numFmtId="14" fontId="109" fillId="0" borderId="0" xfId="0" applyNumberFormat="1" applyFont="1" applyAlignment="1" applyProtection="1">
      <alignment horizontal="left" vertical="center"/>
      <protection hidden="1"/>
    </xf>
    <xf numFmtId="167" fontId="110" fillId="0" borderId="0" xfId="0" applyNumberFormat="1" applyFont="1" applyAlignment="1" applyProtection="1">
      <alignment horizontal="left" vertical="center"/>
      <protection hidden="1"/>
    </xf>
    <xf numFmtId="0" fontId="110" fillId="0" borderId="0" xfId="0" applyFont="1" applyAlignment="1" applyProtection="1">
      <alignment horizontal="left" vertical="center"/>
      <protection hidden="1"/>
    </xf>
    <xf numFmtId="0" fontId="4" fillId="0" borderId="1" xfId="0" applyFont="1" applyBorder="1" applyAlignment="1">
      <alignment horizontal="center"/>
    </xf>
    <xf numFmtId="10" fontId="161" fillId="0" borderId="3" xfId="0" applyNumberFormat="1" applyFont="1" applyBorder="1" applyAlignment="1" applyProtection="1">
      <alignment horizontal="center" vertical="center"/>
      <protection hidden="1"/>
    </xf>
    <xf numFmtId="10" fontId="161" fillId="0" borderId="24" xfId="0" applyNumberFormat="1" applyFont="1" applyBorder="1" applyAlignment="1" applyProtection="1">
      <alignment horizontal="center" vertical="center"/>
      <protection hidden="1"/>
    </xf>
    <xf numFmtId="0" fontId="108" fillId="0" borderId="24" xfId="0" applyFont="1" applyBorder="1" applyAlignment="1" applyProtection="1">
      <alignment horizontal="center" vertical="center"/>
      <protection hidden="1"/>
    </xf>
    <xf numFmtId="0" fontId="108" fillId="0" borderId="2" xfId="0" applyFont="1" applyBorder="1" applyAlignment="1" applyProtection="1">
      <alignment horizontal="center" vertical="center"/>
      <protection hidden="1"/>
    </xf>
    <xf numFmtId="0" fontId="163" fillId="0" borderId="0" xfId="0" applyFont="1" applyAlignment="1" applyProtection="1">
      <alignment horizontal="left" vertical="center"/>
      <protection hidden="1"/>
    </xf>
    <xf numFmtId="0" fontId="100" fillId="0" borderId="0" xfId="0" applyFont="1" applyAlignment="1" applyProtection="1">
      <alignment horizontal="center" vertical="center"/>
      <protection hidden="1"/>
    </xf>
    <xf numFmtId="0" fontId="103" fillId="0" borderId="0" xfId="0" applyFont="1" applyAlignment="1">
      <alignment horizontal="center" vertical="center"/>
    </xf>
    <xf numFmtId="0" fontId="3" fillId="16" borderId="3" xfId="0" applyFont="1" applyFill="1" applyBorder="1" applyAlignment="1">
      <alignment horizontal="center" vertical="center" wrapText="1"/>
    </xf>
    <xf numFmtId="0" fontId="3" fillId="16" borderId="2" xfId="0" applyFont="1" applyFill="1" applyBorder="1" applyAlignment="1">
      <alignment horizontal="center" vertical="center" wrapText="1"/>
    </xf>
    <xf numFmtId="0" fontId="2" fillId="0" borderId="3" xfId="0" applyFont="1" applyBorder="1" applyAlignment="1" applyProtection="1">
      <alignment horizontal="center"/>
      <protection hidden="1"/>
    </xf>
    <xf numFmtId="0" fontId="2" fillId="0" borderId="2" xfId="0" applyFont="1" applyBorder="1" applyAlignment="1" applyProtection="1">
      <alignment horizontal="center"/>
      <protection hidden="1"/>
    </xf>
    <xf numFmtId="0" fontId="106" fillId="0" borderId="0" xfId="0" applyFont="1" applyAlignment="1">
      <alignment horizontal="center"/>
    </xf>
    <xf numFmtId="0" fontId="29" fillId="0" borderId="3" xfId="0" applyFont="1" applyBorder="1" applyAlignment="1">
      <alignment horizontal="center" vertical="center"/>
    </xf>
    <xf numFmtId="0" fontId="29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47" xfId="0" applyFont="1" applyBorder="1" applyAlignment="1">
      <alignment horizontal="center"/>
    </xf>
    <xf numFmtId="0" fontId="2" fillId="0" borderId="47" xfId="0" applyFont="1" applyBorder="1" applyAlignment="1">
      <alignment horizontal="center"/>
    </xf>
    <xf numFmtId="0" fontId="164" fillId="0" borderId="29" xfId="0" applyFont="1" applyBorder="1" applyAlignment="1" applyProtection="1">
      <alignment horizontal="center"/>
      <protection hidden="1"/>
    </xf>
    <xf numFmtId="0" fontId="164" fillId="0" borderId="42" xfId="0" applyFont="1" applyBorder="1" applyAlignment="1" applyProtection="1">
      <alignment horizontal="center"/>
      <protection hidden="1"/>
    </xf>
    <xf numFmtId="0" fontId="164" fillId="0" borderId="33" xfId="0" applyFont="1" applyBorder="1" applyAlignment="1" applyProtection="1">
      <alignment horizontal="center"/>
      <protection hidden="1"/>
    </xf>
    <xf numFmtId="0" fontId="21" fillId="0" borderId="24" xfId="0" applyFont="1" applyBorder="1" applyAlignment="1" applyProtection="1">
      <alignment horizontal="center" vertical="center"/>
      <protection hidden="1"/>
    </xf>
    <xf numFmtId="0" fontId="21" fillId="0" borderId="2" xfId="0" applyFont="1" applyBorder="1" applyAlignment="1" applyProtection="1">
      <alignment horizontal="center" vertical="center"/>
      <protection hidden="1"/>
    </xf>
    <xf numFmtId="0" fontId="13" fillId="0" borderId="3" xfId="0" applyFont="1" applyBorder="1" applyAlignment="1" applyProtection="1">
      <alignment horizontal="center"/>
      <protection hidden="1"/>
    </xf>
    <xf numFmtId="0" fontId="13" fillId="0" borderId="2" xfId="0" applyFont="1" applyBorder="1" applyAlignment="1" applyProtection="1">
      <alignment horizontal="center"/>
      <protection hidden="1"/>
    </xf>
    <xf numFmtId="0" fontId="2" fillId="0" borderId="3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42" fillId="0" borderId="3" xfId="0" applyFont="1" applyBorder="1" applyAlignment="1" applyProtection="1">
      <alignment horizontal="center" vertical="center"/>
      <protection hidden="1"/>
    </xf>
    <xf numFmtId="0" fontId="42" fillId="0" borderId="2" xfId="0" applyFont="1" applyBorder="1" applyAlignment="1" applyProtection="1">
      <alignment horizontal="center" vertical="center"/>
      <protection hidden="1"/>
    </xf>
    <xf numFmtId="0" fontId="3" fillId="0" borderId="1" xfId="0" applyFont="1" applyBorder="1" applyAlignment="1">
      <alignment horizontal="center"/>
    </xf>
    <xf numFmtId="10" fontId="143" fillId="0" borderId="3" xfId="0" applyNumberFormat="1" applyFont="1" applyBorder="1" applyAlignment="1" applyProtection="1">
      <alignment horizontal="center" vertical="center"/>
      <protection hidden="1"/>
    </xf>
    <xf numFmtId="10" fontId="143" fillId="0" borderId="24" xfId="0" applyNumberFormat="1" applyFont="1" applyBorder="1" applyAlignment="1" applyProtection="1">
      <alignment horizontal="center" vertical="center"/>
      <protection hidden="1"/>
    </xf>
    <xf numFmtId="0" fontId="84" fillId="0" borderId="49" xfId="0" applyFont="1" applyBorder="1" applyAlignment="1" applyProtection="1">
      <alignment horizontal="center" vertical="center"/>
      <protection hidden="1"/>
    </xf>
    <xf numFmtId="0" fontId="84" fillId="0" borderId="0" xfId="0" applyFont="1" applyAlignment="1" applyProtection="1">
      <alignment horizontal="center" vertical="center"/>
      <protection hidden="1"/>
    </xf>
    <xf numFmtId="0" fontId="84" fillId="0" borderId="43" xfId="0" applyFont="1" applyBorder="1" applyAlignment="1" applyProtection="1">
      <alignment horizontal="center" vertical="center"/>
      <protection hidden="1"/>
    </xf>
    <xf numFmtId="0" fontId="141" fillId="0" borderId="49" xfId="0" applyFont="1" applyBorder="1" applyAlignment="1">
      <alignment horizontal="center" vertical="center"/>
    </xf>
    <xf numFmtId="0" fontId="141" fillId="0" borderId="0" xfId="0" applyFont="1" applyAlignment="1">
      <alignment horizontal="center" vertical="center"/>
    </xf>
    <xf numFmtId="0" fontId="141" fillId="0" borderId="43" xfId="0" applyFont="1" applyBorder="1" applyAlignment="1">
      <alignment horizontal="center" vertical="center"/>
    </xf>
    <xf numFmtId="0" fontId="115" fillId="0" borderId="0" xfId="0" applyFont="1" applyAlignment="1" applyProtection="1">
      <alignment horizontal="left" vertical="center"/>
      <protection hidden="1"/>
    </xf>
    <xf numFmtId="0" fontId="3" fillId="0" borderId="0" xfId="0" applyFont="1" applyAlignment="1">
      <alignment horizontal="center"/>
    </xf>
    <xf numFmtId="0" fontId="10" fillId="0" borderId="0" xfId="0" applyFont="1" applyAlignment="1">
      <alignment horizontal="right" vertical="center"/>
    </xf>
    <xf numFmtId="0" fontId="162" fillId="0" borderId="0" xfId="0" applyFont="1" applyAlignment="1" applyProtection="1">
      <alignment horizontal="left" vertical="center"/>
      <protection hidden="1"/>
    </xf>
    <xf numFmtId="0" fontId="73" fillId="0" borderId="0" xfId="0" applyFont="1" applyAlignment="1" applyProtection="1">
      <alignment horizontal="left" vertical="center"/>
      <protection hidden="1"/>
    </xf>
    <xf numFmtId="0" fontId="157" fillId="0" borderId="0" xfId="0" applyFont="1" applyAlignment="1">
      <alignment horizontal="right" vertical="center"/>
    </xf>
    <xf numFmtId="14" fontId="148" fillId="0" borderId="0" xfId="0" applyNumberFormat="1" applyFont="1" applyAlignment="1" applyProtection="1">
      <alignment horizontal="left" vertical="center"/>
      <protection hidden="1"/>
    </xf>
    <xf numFmtId="0" fontId="94" fillId="0" borderId="0" xfId="0" applyFont="1" applyAlignment="1" applyProtection="1">
      <alignment horizontal="left" vertical="center"/>
      <protection hidden="1"/>
    </xf>
    <xf numFmtId="0" fontId="152" fillId="0" borderId="7" xfId="0" applyFont="1" applyBorder="1" applyAlignment="1">
      <alignment horizontal="center" vertical="center" wrapText="1"/>
    </xf>
    <xf numFmtId="0" fontId="152" fillId="0" borderId="10" xfId="0" applyFont="1" applyBorder="1" applyAlignment="1">
      <alignment horizontal="center" vertical="center" wrapText="1"/>
    </xf>
    <xf numFmtId="0" fontId="37" fillId="0" borderId="23" xfId="0" applyFont="1" applyBorder="1" applyAlignment="1">
      <alignment horizontal="center"/>
    </xf>
    <xf numFmtId="0" fontId="37" fillId="0" borderId="64" xfId="0" applyFont="1" applyBorder="1" applyAlignment="1">
      <alignment horizontal="center"/>
    </xf>
    <xf numFmtId="0" fontId="80" fillId="0" borderId="23" xfId="0" applyFont="1" applyBorder="1" applyAlignment="1">
      <alignment horizontal="center" vertical="center"/>
    </xf>
    <xf numFmtId="0" fontId="80" fillId="0" borderId="65" xfId="0" applyFont="1" applyBorder="1" applyAlignment="1">
      <alignment horizontal="center" vertical="center"/>
    </xf>
    <xf numFmtId="0" fontId="80" fillId="0" borderId="66" xfId="0" applyFont="1" applyBorder="1" applyAlignment="1">
      <alignment horizontal="center" vertical="center"/>
    </xf>
    <xf numFmtId="10" fontId="155" fillId="0" borderId="0" xfId="0" applyNumberFormat="1" applyFont="1" applyAlignment="1" applyProtection="1">
      <alignment horizontal="left" vertical="center"/>
      <protection hidden="1"/>
    </xf>
    <xf numFmtId="0" fontId="156" fillId="0" borderId="0" xfId="0" applyFont="1" applyAlignment="1" applyProtection="1">
      <alignment horizontal="left" vertical="center"/>
      <protection hidden="1"/>
    </xf>
    <xf numFmtId="0" fontId="80" fillId="0" borderId="22" xfId="0" applyFont="1" applyBorder="1" applyAlignment="1">
      <alignment horizontal="center" vertical="center"/>
    </xf>
    <xf numFmtId="0" fontId="80" fillId="0" borderId="24" xfId="0" applyFont="1" applyBorder="1" applyAlignment="1">
      <alignment horizontal="center" vertical="center"/>
    </xf>
    <xf numFmtId="0" fontId="80" fillId="0" borderId="2" xfId="0" applyFont="1" applyBorder="1" applyAlignment="1">
      <alignment horizontal="center" vertical="center"/>
    </xf>
    <xf numFmtId="0" fontId="24" fillId="0" borderId="62" xfId="0" applyFont="1" applyBorder="1" applyAlignment="1">
      <alignment horizontal="center" vertical="center"/>
    </xf>
    <xf numFmtId="0" fontId="24" fillId="0" borderId="30" xfId="0" applyFont="1" applyBorder="1" applyAlignment="1">
      <alignment horizontal="center" vertical="center"/>
    </xf>
    <xf numFmtId="0" fontId="24" fillId="0" borderId="63" xfId="0" applyFont="1" applyBorder="1" applyAlignment="1">
      <alignment horizontal="center" vertical="center"/>
    </xf>
    <xf numFmtId="0" fontId="24" fillId="0" borderId="32" xfId="0" applyFont="1" applyBorder="1" applyAlignment="1">
      <alignment horizontal="center" vertical="center"/>
    </xf>
    <xf numFmtId="0" fontId="26" fillId="0" borderId="7" xfId="0" applyFont="1" applyBorder="1" applyAlignment="1">
      <alignment horizontal="center" vertical="center"/>
    </xf>
    <xf numFmtId="0" fontId="26" fillId="0" borderId="8" xfId="0" applyFont="1" applyBorder="1" applyAlignment="1">
      <alignment horizontal="center" vertical="center"/>
    </xf>
    <xf numFmtId="0" fontId="26" fillId="0" borderId="10" xfId="0" applyFont="1" applyBorder="1" applyAlignment="1">
      <alignment horizontal="center" vertical="center"/>
    </xf>
    <xf numFmtId="0" fontId="151" fillId="0" borderId="0" xfId="0" applyFont="1" applyAlignment="1" applyProtection="1">
      <alignment horizontal="left" vertical="center"/>
      <protection hidden="1"/>
    </xf>
    <xf numFmtId="0" fontId="11" fillId="0" borderId="0" xfId="0" applyFont="1" applyAlignment="1" applyProtection="1">
      <alignment horizontal="center"/>
      <protection hidden="1"/>
    </xf>
    <xf numFmtId="0" fontId="3" fillId="0" borderId="43" xfId="0" applyFont="1" applyBorder="1" applyAlignment="1">
      <alignment horizontal="center" vertical="center"/>
    </xf>
    <xf numFmtId="0" fontId="43" fillId="0" borderId="0" xfId="0" applyFont="1" applyAlignment="1" applyProtection="1">
      <alignment horizontal="center" vertical="center"/>
      <protection hidden="1"/>
    </xf>
    <xf numFmtId="0" fontId="144" fillId="0" borderId="0" xfId="0" applyFont="1" applyAlignment="1">
      <alignment horizontal="center" vertical="center"/>
    </xf>
    <xf numFmtId="0" fontId="146" fillId="0" borderId="0" xfId="0" applyFont="1" applyAlignment="1">
      <alignment horizontal="right" vertical="center"/>
    </xf>
    <xf numFmtId="0" fontId="147" fillId="0" borderId="0" xfId="0" applyFont="1" applyAlignment="1" applyProtection="1">
      <alignment horizontal="left" vertical="center"/>
      <protection hidden="1"/>
    </xf>
    <xf numFmtId="0" fontId="150" fillId="0" borderId="0" xfId="0" applyFont="1" applyAlignment="1" applyProtection="1">
      <alignment horizontal="left" vertical="center"/>
      <protection hidden="1"/>
    </xf>
    <xf numFmtId="14" fontId="151" fillId="0" borderId="0" xfId="0" applyNumberFormat="1" applyFont="1" applyAlignment="1" applyProtection="1">
      <alignment horizontal="left" vertical="center"/>
      <protection hidden="1"/>
    </xf>
    <xf numFmtId="0" fontId="82" fillId="11" borderId="1" xfId="0" applyFont="1" applyFill="1" applyBorder="1" applyAlignment="1">
      <alignment horizontal="center" vertical="center"/>
    </xf>
    <xf numFmtId="0" fontId="85" fillId="10" borderId="21" xfId="0" applyFont="1" applyFill="1" applyBorder="1" applyAlignment="1">
      <alignment horizontal="center" vertical="center"/>
    </xf>
    <xf numFmtId="0" fontId="85" fillId="10" borderId="31" xfId="0" applyFont="1" applyFill="1" applyBorder="1" applyAlignment="1">
      <alignment horizontal="center" vertical="center"/>
    </xf>
    <xf numFmtId="0" fontId="79" fillId="10" borderId="1" xfId="0" applyFont="1" applyFill="1" applyBorder="1" applyAlignment="1">
      <alignment horizontal="center" vertical="center"/>
    </xf>
    <xf numFmtId="0" fontId="82" fillId="10" borderId="1" xfId="0" applyFont="1" applyFill="1" applyBorder="1" applyAlignment="1">
      <alignment horizontal="center" vertical="center"/>
    </xf>
    <xf numFmtId="0" fontId="85" fillId="11" borderId="21" xfId="0" applyFont="1" applyFill="1" applyBorder="1" applyAlignment="1">
      <alignment horizontal="center" vertical="center"/>
    </xf>
    <xf numFmtId="0" fontId="85" fillId="11" borderId="31" xfId="0" applyFont="1" applyFill="1" applyBorder="1" applyAlignment="1">
      <alignment horizontal="center" vertical="center"/>
    </xf>
    <xf numFmtId="0" fontId="79" fillId="11" borderId="1" xfId="0" applyFont="1" applyFill="1" applyBorder="1" applyAlignment="1">
      <alignment horizontal="center" vertical="center"/>
    </xf>
    <xf numFmtId="0" fontId="86" fillId="0" borderId="0" xfId="0" applyFont="1" applyAlignment="1">
      <alignment horizontal="center" vertical="center"/>
    </xf>
    <xf numFmtId="0" fontId="84" fillId="0" borderId="0" xfId="0" applyFont="1" applyAlignment="1">
      <alignment horizontal="center" vertical="center"/>
    </xf>
    <xf numFmtId="0" fontId="52" fillId="0" borderId="0" xfId="0" applyFont="1" applyAlignment="1">
      <alignment horizontal="center" vertical="center"/>
    </xf>
    <xf numFmtId="0" fontId="87" fillId="0" borderId="0" xfId="0" applyFont="1" applyAlignment="1" applyProtection="1">
      <alignment horizontal="center" vertical="center" wrapText="1"/>
      <protection hidden="1"/>
    </xf>
    <xf numFmtId="0" fontId="26" fillId="0" borderId="0" xfId="0" applyFont="1" applyAlignment="1" applyProtection="1">
      <alignment horizontal="center" wrapText="1"/>
      <protection hidden="1"/>
    </xf>
    <xf numFmtId="0" fontId="88" fillId="0" borderId="0" xfId="0" applyFont="1" applyAlignment="1">
      <alignment horizontal="center" vertical="center" wrapText="1"/>
    </xf>
    <xf numFmtId="0" fontId="89" fillId="0" borderId="0" xfId="0" applyFont="1" applyAlignment="1">
      <alignment horizontal="center" vertical="center" wrapText="1"/>
    </xf>
    <xf numFmtId="0" fontId="70" fillId="0" borderId="0" xfId="0" applyFont="1" applyAlignment="1" applyProtection="1">
      <alignment horizontal="center" vertical="center"/>
      <protection hidden="1"/>
    </xf>
    <xf numFmtId="0" fontId="12" fillId="0" borderId="42" xfId="0" applyFont="1" applyBorder="1" applyAlignment="1">
      <alignment horizontal="center" vertical="center"/>
    </xf>
    <xf numFmtId="0" fontId="87" fillId="0" borderId="0" xfId="0" applyFont="1" applyAlignment="1" applyProtection="1">
      <alignment horizontal="center" vertical="center"/>
      <protection hidden="1"/>
    </xf>
    <xf numFmtId="0" fontId="92" fillId="0" borderId="0" xfId="0" applyFont="1" applyAlignment="1" applyProtection="1">
      <alignment horizontal="center" vertical="center"/>
      <protection hidden="1"/>
    </xf>
    <xf numFmtId="0" fontId="3" fillId="0" borderId="4" xfId="0" applyFont="1" applyBorder="1" applyAlignment="1" applyProtection="1">
      <alignment horizontal="center" vertical="center" wrapText="1"/>
      <protection hidden="1"/>
    </xf>
    <xf numFmtId="0" fontId="3" fillId="0" borderId="13" xfId="0" applyFont="1" applyBorder="1" applyAlignment="1" applyProtection="1">
      <alignment horizontal="center" vertical="center" wrapText="1"/>
      <protection hidden="1"/>
    </xf>
    <xf numFmtId="0" fontId="3" fillId="0" borderId="5" xfId="0" applyFont="1" applyBorder="1" applyAlignment="1" applyProtection="1">
      <alignment horizontal="center" vertical="center" wrapText="1"/>
      <protection hidden="1"/>
    </xf>
    <xf numFmtId="0" fontId="3" fillId="0" borderId="6" xfId="0" applyFont="1" applyBorder="1" applyAlignment="1" applyProtection="1">
      <alignment horizontal="center" vertical="center" wrapText="1"/>
      <protection hidden="1"/>
    </xf>
    <xf numFmtId="0" fontId="93" fillId="0" borderId="0" xfId="0" applyFont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43" xfId="0" applyBorder="1" applyAlignment="1">
      <alignment horizontal="center"/>
    </xf>
    <xf numFmtId="0" fontId="0" fillId="0" borderId="33" xfId="0" applyBorder="1" applyAlignment="1">
      <alignment horizontal="center"/>
    </xf>
  </cellXfs>
  <cellStyles count="7">
    <cellStyle name="Hyperlink" xfId="6" builtinId="8"/>
    <cellStyle name="Hyperlink 2" xfId="4" xr:uid="{B0235AA1-55FC-4FC2-ACCE-4D4BC5B8C813}"/>
    <cellStyle name="Normal" xfId="0" builtinId="0"/>
    <cellStyle name="Normal 2" xfId="2" xr:uid="{91D4DA24-64EA-4CAB-99AF-8EE02289D059}"/>
    <cellStyle name="Normal 2 3" xfId="3" xr:uid="{CEE70889-8E67-4233-8A14-5CFA0B99F8C9}"/>
    <cellStyle name="Normal 3 3" xfId="5" xr:uid="{EC2601CF-4919-4CB4-B648-2D5F5B4A8BE9}"/>
    <cellStyle name="Percent" xfId="1" builtinId="5"/>
  </cellStyles>
  <dxfs count="27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border>
        <left style="thin">
          <color theme="0"/>
        </left>
        <right style="thin">
          <color theme="0"/>
        </right>
        <bottom style="thin">
          <color theme="0"/>
        </bottom>
        <vertical/>
        <horizontal/>
      </border>
    </dxf>
    <dxf>
      <border>
        <left style="thin">
          <color theme="0"/>
        </left>
        <right style="thin">
          <color theme="0"/>
        </right>
        <bottom style="thin">
          <color theme="0"/>
        </bottom>
        <vertical/>
        <horizontal/>
      </border>
    </dxf>
    <dxf>
      <border>
        <left style="thin">
          <color theme="0"/>
        </left>
        <right style="thin">
          <color theme="0"/>
        </right>
        <bottom style="thin">
          <color theme="0"/>
        </bottom>
        <vertical/>
        <horizontal/>
      </border>
    </dxf>
    <dxf>
      <border>
        <left style="thin">
          <color theme="0"/>
        </left>
        <right style="thin">
          <color theme="0"/>
        </right>
        <bottom style="thin">
          <color theme="0"/>
        </bottom>
        <vertical/>
        <horizontal/>
      </border>
    </dxf>
    <dxf>
      <fill>
        <patternFill>
          <bgColor rgb="FFFFFF00"/>
        </patternFill>
      </fill>
    </dxf>
    <dxf>
      <border>
        <left style="thin">
          <color theme="0"/>
        </left>
        <right style="thin">
          <color theme="0"/>
        </right>
        <bottom style="thin">
          <color theme="0"/>
        </bottom>
        <vertical/>
        <horizontal/>
      </border>
    </dxf>
    <dxf>
      <fill>
        <patternFill>
          <bgColor rgb="FFFFFF00"/>
        </patternFill>
      </fill>
    </dxf>
    <dxf>
      <border>
        <left style="thin">
          <color theme="0"/>
        </left>
        <right style="thin">
          <color theme="0"/>
        </right>
        <bottom style="thin">
          <color theme="0"/>
        </bottom>
        <vertical/>
        <horizontal/>
      </border>
    </dxf>
    <dxf>
      <fill>
        <patternFill>
          <bgColor rgb="FF00FF00"/>
        </patternFill>
      </fill>
    </dxf>
    <dxf>
      <border>
        <left style="thin">
          <color theme="0"/>
        </left>
        <right style="thin">
          <color theme="0"/>
        </right>
        <bottom style="thin">
          <color theme="0"/>
        </bottom>
        <vertical/>
        <horizontal/>
      </border>
    </dxf>
    <dxf>
      <border>
        <left style="thin">
          <color theme="0"/>
        </left>
        <right style="thin">
          <color theme="0"/>
        </right>
        <bottom style="thin">
          <color theme="0"/>
        </bottom>
        <vertical/>
        <horizontal/>
      </border>
    </dxf>
    <dxf>
      <border>
        <left style="thin">
          <color theme="0"/>
        </left>
        <right style="thin">
          <color theme="0"/>
        </right>
        <bottom style="thin">
          <color theme="0"/>
        </bottom>
        <vertical/>
        <horizontal/>
      </border>
    </dxf>
    <dxf>
      <border>
        <left style="thin">
          <color theme="0"/>
        </left>
        <right style="thin">
          <color theme="0"/>
        </right>
        <bottom style="thin">
          <color theme="0"/>
        </bottom>
        <vertical/>
        <horizontal/>
      </border>
    </dxf>
    <dxf>
      <border>
        <left style="thin">
          <color theme="0"/>
        </left>
        <right style="thin">
          <color theme="0"/>
        </right>
        <bottom style="thin">
          <color theme="0"/>
        </bottom>
        <vertical/>
        <horizontal/>
      </border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border>
        <left style="thin">
          <color theme="0"/>
        </left>
        <right style="thin">
          <color theme="0"/>
        </right>
        <bottom style="thin">
          <color theme="0"/>
        </bottom>
        <vertical/>
        <horizontal/>
      </border>
    </dxf>
  </dxfs>
  <tableStyles count="0" defaultTableStyle="TableStyleMedium2" defaultPivotStyle="PivotStyleLight16"/>
  <colors>
    <mruColors>
      <color rgb="FF0000FF"/>
      <color rgb="FF3333FF"/>
      <color rgb="FF006600"/>
      <color rgb="FF66FFFF"/>
      <color rgb="FF008000"/>
      <color rgb="FFFF99FF"/>
      <color rgb="FF00FF00"/>
      <color rgb="FFFF00FF"/>
      <color rgb="FF6600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hyperlink" Target="#'SEM1 PATRAK-B'!C6"/><Relationship Id="rId13" Type="http://schemas.openxmlformats.org/officeDocument/2006/relationships/image" Target="../media/image3.jpeg"/><Relationship Id="rId18" Type="http://schemas.openxmlformats.org/officeDocument/2006/relationships/hyperlink" Target="#'Action Plan'!A1"/><Relationship Id="rId26" Type="http://schemas.openxmlformats.org/officeDocument/2006/relationships/hyperlink" Target="#'PRIVATE RESULT'!N10"/><Relationship Id="rId3" Type="http://schemas.openxmlformats.org/officeDocument/2006/relationships/hyperlink" Target="#'Data Entry'!B2"/><Relationship Id="rId21" Type="http://schemas.openxmlformats.org/officeDocument/2006/relationships/hyperlink" Target="#'Title-B'!A1"/><Relationship Id="rId7" Type="http://schemas.openxmlformats.org/officeDocument/2006/relationships/hyperlink" Target="#Evs!A1"/><Relationship Id="rId12" Type="http://schemas.openxmlformats.org/officeDocument/2006/relationships/image" Target="../media/image2.jpeg"/><Relationship Id="rId17" Type="http://schemas.openxmlformats.org/officeDocument/2006/relationships/hyperlink" Target="#'Pass No'!A1"/><Relationship Id="rId25" Type="http://schemas.openxmlformats.org/officeDocument/2006/relationships/hyperlink" Target="#'PATRAK-F 2PAGE'!A1"/><Relationship Id="rId2" Type="http://schemas.openxmlformats.org/officeDocument/2006/relationships/image" Target="../media/image1.jpeg"/><Relationship Id="rId16" Type="http://schemas.openxmlformats.org/officeDocument/2006/relationships/hyperlink" Target="#'Subject Grade'!A1"/><Relationship Id="rId20" Type="http://schemas.openxmlformats.org/officeDocument/2006/relationships/hyperlink" Target="#'Title-C'!A1"/><Relationship Id="rId1" Type="http://schemas.openxmlformats.org/officeDocument/2006/relationships/hyperlink" Target="https://drive.google.com/file/d/1LK5t9ZQj5S6iXzVZQi6zYUhAeIj45SYI/view" TargetMode="External"/><Relationship Id="rId6" Type="http://schemas.openxmlformats.org/officeDocument/2006/relationships/hyperlink" Target="#English!D4"/><Relationship Id="rId11" Type="http://schemas.openxmlformats.org/officeDocument/2006/relationships/hyperlink" Target="#PROBLEMS!A1"/><Relationship Id="rId24" Type="http://schemas.openxmlformats.org/officeDocument/2006/relationships/hyperlink" Target="#'PATRAK-F'!A1"/><Relationship Id="rId5" Type="http://schemas.openxmlformats.org/officeDocument/2006/relationships/hyperlink" Target="#Maths!D4"/><Relationship Id="rId15" Type="http://schemas.openxmlformats.org/officeDocument/2006/relationships/hyperlink" Target="#'School Grade'!A1"/><Relationship Id="rId23" Type="http://schemas.openxmlformats.org/officeDocument/2006/relationships/hyperlink" Target="#'PATRAK-C'!A1"/><Relationship Id="rId10" Type="http://schemas.openxmlformats.org/officeDocument/2006/relationships/hyperlink" Target="#'Attandance Day'!C2"/><Relationship Id="rId19" Type="http://schemas.openxmlformats.org/officeDocument/2006/relationships/hyperlink" Target="#'UDISE PLUS'!B3"/><Relationship Id="rId4" Type="http://schemas.openxmlformats.org/officeDocument/2006/relationships/hyperlink" Target="#Gujarati!D4"/><Relationship Id="rId9" Type="http://schemas.openxmlformats.org/officeDocument/2006/relationships/hyperlink" Target="#'SEM2 PATRAK-B'!C6"/><Relationship Id="rId14" Type="http://schemas.openxmlformats.org/officeDocument/2006/relationships/image" Target="../media/image4.jpeg"/><Relationship Id="rId22" Type="http://schemas.openxmlformats.org/officeDocument/2006/relationships/hyperlink" Target="#'SEM1 PATRAK-C'!A1"/><Relationship Id="rId27" Type="http://schemas.openxmlformats.org/officeDocument/2006/relationships/hyperlink" Target="#'Mark Slip'!C9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jpeg"/><Relationship Id="rId2" Type="http://schemas.openxmlformats.org/officeDocument/2006/relationships/image" Target="../media/image3.jpeg"/><Relationship Id="rId1" Type="http://schemas.openxmlformats.org/officeDocument/2006/relationships/hyperlink" Target="#Index_Brijesh!F4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hyperlink" Target="#'SEM1 PATRAK-B'!C6"/><Relationship Id="rId13" Type="http://schemas.openxmlformats.org/officeDocument/2006/relationships/hyperlink" Target="#'Pass No'!A1"/><Relationship Id="rId18" Type="http://schemas.openxmlformats.org/officeDocument/2006/relationships/hyperlink" Target="#'SEM1 PATRAK-C'!A1"/><Relationship Id="rId3" Type="http://schemas.openxmlformats.org/officeDocument/2006/relationships/hyperlink" Target="#'Data Entry'!B2"/><Relationship Id="rId21" Type="http://schemas.openxmlformats.org/officeDocument/2006/relationships/hyperlink" Target="#'PATRAK-F 2PAGE'!A1"/><Relationship Id="rId7" Type="http://schemas.openxmlformats.org/officeDocument/2006/relationships/hyperlink" Target="#Evs!A1"/><Relationship Id="rId12" Type="http://schemas.openxmlformats.org/officeDocument/2006/relationships/hyperlink" Target="#'Subject Grade'!A1"/><Relationship Id="rId17" Type="http://schemas.openxmlformats.org/officeDocument/2006/relationships/hyperlink" Target="#'Title-B'!A1"/><Relationship Id="rId2" Type="http://schemas.openxmlformats.org/officeDocument/2006/relationships/image" Target="../media/image1.jpeg"/><Relationship Id="rId16" Type="http://schemas.openxmlformats.org/officeDocument/2006/relationships/hyperlink" Target="#'Title-C'!A1"/><Relationship Id="rId20" Type="http://schemas.openxmlformats.org/officeDocument/2006/relationships/hyperlink" Target="#'PATRAK-F'!A1"/><Relationship Id="rId1" Type="http://schemas.openxmlformats.org/officeDocument/2006/relationships/hyperlink" Target="#Index_Brijesh!F4"/><Relationship Id="rId6" Type="http://schemas.openxmlformats.org/officeDocument/2006/relationships/hyperlink" Target="#English!D4"/><Relationship Id="rId11" Type="http://schemas.openxmlformats.org/officeDocument/2006/relationships/hyperlink" Target="#'School Grade'!A1"/><Relationship Id="rId5" Type="http://schemas.openxmlformats.org/officeDocument/2006/relationships/hyperlink" Target="#Maths!D4"/><Relationship Id="rId15" Type="http://schemas.openxmlformats.org/officeDocument/2006/relationships/hyperlink" Target="#'UDISE PLUS'!B3"/><Relationship Id="rId10" Type="http://schemas.openxmlformats.org/officeDocument/2006/relationships/hyperlink" Target="#'Attandance Day'!C2"/><Relationship Id="rId19" Type="http://schemas.openxmlformats.org/officeDocument/2006/relationships/hyperlink" Target="#'PATRAK-C'!A1"/><Relationship Id="rId4" Type="http://schemas.openxmlformats.org/officeDocument/2006/relationships/hyperlink" Target="#Gujarati!D4"/><Relationship Id="rId9" Type="http://schemas.openxmlformats.org/officeDocument/2006/relationships/hyperlink" Target="#'SEM2 PATRAK-B'!C6"/><Relationship Id="rId14" Type="http://schemas.openxmlformats.org/officeDocument/2006/relationships/hyperlink" Target="#'Action Plan'!A1"/><Relationship Id="rId22" Type="http://schemas.openxmlformats.org/officeDocument/2006/relationships/hyperlink" Target="#'PRIVATE RESULT'!N10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hyperlink" Target="#'SEM1 PATRAK-B'!C6"/><Relationship Id="rId3" Type="http://schemas.openxmlformats.org/officeDocument/2006/relationships/hyperlink" Target="#'Data Entry'!B2"/><Relationship Id="rId7" Type="http://schemas.openxmlformats.org/officeDocument/2006/relationships/hyperlink" Target="#Evs!A1"/><Relationship Id="rId2" Type="http://schemas.openxmlformats.org/officeDocument/2006/relationships/image" Target="../media/image1.jpeg"/><Relationship Id="rId1" Type="http://schemas.openxmlformats.org/officeDocument/2006/relationships/hyperlink" Target="#Index_Brijesh!F4"/><Relationship Id="rId6" Type="http://schemas.openxmlformats.org/officeDocument/2006/relationships/hyperlink" Target="#English!D4"/><Relationship Id="rId5" Type="http://schemas.openxmlformats.org/officeDocument/2006/relationships/hyperlink" Target="#Maths!D4"/><Relationship Id="rId10" Type="http://schemas.openxmlformats.org/officeDocument/2006/relationships/hyperlink" Target="#'Attandance Day'!C2"/><Relationship Id="rId4" Type="http://schemas.openxmlformats.org/officeDocument/2006/relationships/hyperlink" Target="#Gujarati!D4"/><Relationship Id="rId9" Type="http://schemas.openxmlformats.org/officeDocument/2006/relationships/hyperlink" Target="#'SEM2 PATRAK-B'!C6"/></Relationships>
</file>

<file path=xl/drawings/_rels/drawing5.xml.rels><?xml version="1.0" encoding="UTF-8" standalone="yes"?>
<Relationships xmlns="http://schemas.openxmlformats.org/package/2006/relationships"><Relationship Id="rId8" Type="http://schemas.openxmlformats.org/officeDocument/2006/relationships/hyperlink" Target="#'SEM1 PATRAK-B'!C6"/><Relationship Id="rId3" Type="http://schemas.openxmlformats.org/officeDocument/2006/relationships/hyperlink" Target="#'Data Entry'!B2"/><Relationship Id="rId7" Type="http://schemas.openxmlformats.org/officeDocument/2006/relationships/hyperlink" Target="#Evs!A1"/><Relationship Id="rId2" Type="http://schemas.openxmlformats.org/officeDocument/2006/relationships/image" Target="../media/image1.jpeg"/><Relationship Id="rId1" Type="http://schemas.openxmlformats.org/officeDocument/2006/relationships/hyperlink" Target="#Index_Brijesh!F4"/><Relationship Id="rId6" Type="http://schemas.openxmlformats.org/officeDocument/2006/relationships/hyperlink" Target="#English!D4"/><Relationship Id="rId5" Type="http://schemas.openxmlformats.org/officeDocument/2006/relationships/hyperlink" Target="#Maths!D4"/><Relationship Id="rId10" Type="http://schemas.openxmlformats.org/officeDocument/2006/relationships/hyperlink" Target="#'Attandance Day'!C2"/><Relationship Id="rId4" Type="http://schemas.openxmlformats.org/officeDocument/2006/relationships/hyperlink" Target="#Gujarati!D4"/><Relationship Id="rId9" Type="http://schemas.openxmlformats.org/officeDocument/2006/relationships/hyperlink" Target="#'SEM2 PATRAK-B'!C6"/></Relationships>
</file>

<file path=xl/drawings/_rels/drawing6.xml.rels><?xml version="1.0" encoding="UTF-8" standalone="yes"?>
<Relationships xmlns="http://schemas.openxmlformats.org/package/2006/relationships"><Relationship Id="rId8" Type="http://schemas.openxmlformats.org/officeDocument/2006/relationships/hyperlink" Target="#'SEM1 PATRAK-B'!C6"/><Relationship Id="rId3" Type="http://schemas.openxmlformats.org/officeDocument/2006/relationships/hyperlink" Target="#'Data Entry'!B2"/><Relationship Id="rId7" Type="http://schemas.openxmlformats.org/officeDocument/2006/relationships/hyperlink" Target="#Evs!A1"/><Relationship Id="rId2" Type="http://schemas.openxmlformats.org/officeDocument/2006/relationships/image" Target="../media/image1.jpeg"/><Relationship Id="rId1" Type="http://schemas.openxmlformats.org/officeDocument/2006/relationships/hyperlink" Target="#Index_Brijesh!F4"/><Relationship Id="rId6" Type="http://schemas.openxmlformats.org/officeDocument/2006/relationships/hyperlink" Target="#English!D4"/><Relationship Id="rId5" Type="http://schemas.openxmlformats.org/officeDocument/2006/relationships/hyperlink" Target="#Maths!D4"/><Relationship Id="rId10" Type="http://schemas.openxmlformats.org/officeDocument/2006/relationships/hyperlink" Target="#'Attandance Day'!C2"/><Relationship Id="rId4" Type="http://schemas.openxmlformats.org/officeDocument/2006/relationships/hyperlink" Target="#Gujarati!D4"/><Relationship Id="rId9" Type="http://schemas.openxmlformats.org/officeDocument/2006/relationships/hyperlink" Target="#'SEM2 PATRAK-B'!C6"/></Relationships>
</file>

<file path=xl/drawings/_rels/drawing7.xml.rels><?xml version="1.0" encoding="UTF-8" standalone="yes"?>
<Relationships xmlns="http://schemas.openxmlformats.org/package/2006/relationships"><Relationship Id="rId8" Type="http://schemas.openxmlformats.org/officeDocument/2006/relationships/hyperlink" Target="#'SEM1 PATRAK-B'!C6"/><Relationship Id="rId3" Type="http://schemas.openxmlformats.org/officeDocument/2006/relationships/hyperlink" Target="#'Data Entry'!B2"/><Relationship Id="rId7" Type="http://schemas.openxmlformats.org/officeDocument/2006/relationships/hyperlink" Target="#Evs!A1"/><Relationship Id="rId2" Type="http://schemas.openxmlformats.org/officeDocument/2006/relationships/image" Target="../media/image1.jpeg"/><Relationship Id="rId1" Type="http://schemas.openxmlformats.org/officeDocument/2006/relationships/hyperlink" Target="#Index_Brijesh!F4"/><Relationship Id="rId6" Type="http://schemas.openxmlformats.org/officeDocument/2006/relationships/hyperlink" Target="#English!D4"/><Relationship Id="rId5" Type="http://schemas.openxmlformats.org/officeDocument/2006/relationships/hyperlink" Target="#Maths!D4"/><Relationship Id="rId10" Type="http://schemas.openxmlformats.org/officeDocument/2006/relationships/hyperlink" Target="#'Attandance Day'!C2"/><Relationship Id="rId4" Type="http://schemas.openxmlformats.org/officeDocument/2006/relationships/hyperlink" Target="#Gujarati!D4"/><Relationship Id="rId9" Type="http://schemas.openxmlformats.org/officeDocument/2006/relationships/hyperlink" Target="#'SEM2 PATRAK-B'!C6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hyperlink" Target="#Index_Brijesh!F4"/></Relationships>
</file>

<file path=xl/drawings/_rels/drawing9.xml.rels><?xml version="1.0" encoding="UTF-8" standalone="yes"?>
<Relationships xmlns="http://schemas.openxmlformats.org/package/2006/relationships"><Relationship Id="rId8" Type="http://schemas.openxmlformats.org/officeDocument/2006/relationships/hyperlink" Target="#'SEM1 PATRAK-B'!C6"/><Relationship Id="rId3" Type="http://schemas.openxmlformats.org/officeDocument/2006/relationships/hyperlink" Target="#'Data Entry'!B2"/><Relationship Id="rId7" Type="http://schemas.openxmlformats.org/officeDocument/2006/relationships/hyperlink" Target="#Evs!A1"/><Relationship Id="rId2" Type="http://schemas.openxmlformats.org/officeDocument/2006/relationships/image" Target="../media/image1.jpeg"/><Relationship Id="rId1" Type="http://schemas.openxmlformats.org/officeDocument/2006/relationships/hyperlink" Target="#Index_Brijesh!F4"/><Relationship Id="rId6" Type="http://schemas.openxmlformats.org/officeDocument/2006/relationships/hyperlink" Target="#English!D4"/><Relationship Id="rId5" Type="http://schemas.openxmlformats.org/officeDocument/2006/relationships/hyperlink" Target="#Maths!D4"/><Relationship Id="rId10" Type="http://schemas.openxmlformats.org/officeDocument/2006/relationships/hyperlink" Target="#'Attandance Day'!C2"/><Relationship Id="rId4" Type="http://schemas.openxmlformats.org/officeDocument/2006/relationships/hyperlink" Target="#Gujarati!D4"/><Relationship Id="rId9" Type="http://schemas.openxmlformats.org/officeDocument/2006/relationships/hyperlink" Target="#'SEM2 PATRAK-B'!C6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hyperlink" Target="#'School Grade'!A1"/><Relationship Id="rId7" Type="http://schemas.openxmlformats.org/officeDocument/2006/relationships/hyperlink" Target="#'UDISE PLUS'!B3"/><Relationship Id="rId2" Type="http://schemas.openxmlformats.org/officeDocument/2006/relationships/image" Target="../media/image1.jpeg"/><Relationship Id="rId1" Type="http://schemas.openxmlformats.org/officeDocument/2006/relationships/hyperlink" Target="#Index_Brijesh!F4"/><Relationship Id="rId6" Type="http://schemas.openxmlformats.org/officeDocument/2006/relationships/hyperlink" Target="#'Action Plan'!A1"/><Relationship Id="rId5" Type="http://schemas.openxmlformats.org/officeDocument/2006/relationships/hyperlink" Target="#'Pass No'!A1"/><Relationship Id="rId4" Type="http://schemas.openxmlformats.org/officeDocument/2006/relationships/hyperlink" Target="#'Subject Grade'!A1"/></Relationships>
</file>

<file path=xl/drawings/_rels/drawing11.xml.rels><?xml version="1.0" encoding="UTF-8" standalone="yes"?>
<Relationships xmlns="http://schemas.openxmlformats.org/package/2006/relationships"><Relationship Id="rId8" Type="http://schemas.openxmlformats.org/officeDocument/2006/relationships/hyperlink" Target="#'SEM1 PATRAK-C'!A1"/><Relationship Id="rId3" Type="http://schemas.microsoft.com/office/2007/relationships/hdphoto" Target="../media/hdphoto1.wdp"/><Relationship Id="rId7" Type="http://schemas.openxmlformats.org/officeDocument/2006/relationships/hyperlink" Target="#'Title-B'!A1"/><Relationship Id="rId12" Type="http://schemas.openxmlformats.org/officeDocument/2006/relationships/hyperlink" Target="#'PRIVATE RESULT'!N10"/><Relationship Id="rId2" Type="http://schemas.openxmlformats.org/officeDocument/2006/relationships/image" Target="../media/image6.png"/><Relationship Id="rId1" Type="http://schemas.openxmlformats.org/officeDocument/2006/relationships/image" Target="../media/image5.png"/><Relationship Id="rId6" Type="http://schemas.openxmlformats.org/officeDocument/2006/relationships/hyperlink" Target="#'Title-C'!A1"/><Relationship Id="rId11" Type="http://schemas.openxmlformats.org/officeDocument/2006/relationships/hyperlink" Target="#'PATRAK-F 2PAGE'!A1"/><Relationship Id="rId5" Type="http://schemas.openxmlformats.org/officeDocument/2006/relationships/image" Target="../media/image1.jpeg"/><Relationship Id="rId10" Type="http://schemas.openxmlformats.org/officeDocument/2006/relationships/hyperlink" Target="#'PATRAK-F'!A1"/><Relationship Id="rId4" Type="http://schemas.openxmlformats.org/officeDocument/2006/relationships/hyperlink" Target="#Index_Brijesh!F4"/><Relationship Id="rId9" Type="http://schemas.openxmlformats.org/officeDocument/2006/relationships/hyperlink" Target="#'PATRAK-C'!A1"/></Relationships>
</file>

<file path=xl/drawings/_rels/drawing12.xml.rels><?xml version="1.0" encoding="UTF-8" standalone="yes"?>
<Relationships xmlns="http://schemas.openxmlformats.org/package/2006/relationships"><Relationship Id="rId8" Type="http://schemas.openxmlformats.org/officeDocument/2006/relationships/hyperlink" Target="#'PATRAK-F 2PAGE'!A1"/><Relationship Id="rId3" Type="http://schemas.openxmlformats.org/officeDocument/2006/relationships/hyperlink" Target="#'Title-C'!A1"/><Relationship Id="rId7" Type="http://schemas.openxmlformats.org/officeDocument/2006/relationships/hyperlink" Target="#'PATRAK-F'!A1"/><Relationship Id="rId2" Type="http://schemas.openxmlformats.org/officeDocument/2006/relationships/image" Target="../media/image1.jpeg"/><Relationship Id="rId1" Type="http://schemas.openxmlformats.org/officeDocument/2006/relationships/hyperlink" Target="#Index_Brijesh!F4"/><Relationship Id="rId6" Type="http://schemas.openxmlformats.org/officeDocument/2006/relationships/hyperlink" Target="#'PATRAK-C'!A1"/><Relationship Id="rId5" Type="http://schemas.openxmlformats.org/officeDocument/2006/relationships/hyperlink" Target="#'SEM1 PATRAK-C'!A1"/><Relationship Id="rId4" Type="http://schemas.openxmlformats.org/officeDocument/2006/relationships/hyperlink" Target="#'Title-B'!A1"/><Relationship Id="rId9" Type="http://schemas.openxmlformats.org/officeDocument/2006/relationships/hyperlink" Target="#'PRIVATE RESULT'!N10"/></Relationships>
</file>

<file path=xl/drawings/_rels/drawing13.xml.rels><?xml version="1.0" encoding="UTF-8" standalone="yes"?>
<Relationships xmlns="http://schemas.openxmlformats.org/package/2006/relationships"><Relationship Id="rId8" Type="http://schemas.openxmlformats.org/officeDocument/2006/relationships/hyperlink" Target="#'PATRAK-F 2PAGE'!A1"/><Relationship Id="rId3" Type="http://schemas.openxmlformats.org/officeDocument/2006/relationships/hyperlink" Target="#'Title-C'!A1"/><Relationship Id="rId7" Type="http://schemas.openxmlformats.org/officeDocument/2006/relationships/hyperlink" Target="#'PATRAK-F'!A1"/><Relationship Id="rId2" Type="http://schemas.openxmlformats.org/officeDocument/2006/relationships/image" Target="../media/image1.jpeg"/><Relationship Id="rId1" Type="http://schemas.openxmlformats.org/officeDocument/2006/relationships/hyperlink" Target="#Index_Brijesh!F4"/><Relationship Id="rId6" Type="http://schemas.openxmlformats.org/officeDocument/2006/relationships/hyperlink" Target="#'PATRAK-C'!A1"/><Relationship Id="rId5" Type="http://schemas.openxmlformats.org/officeDocument/2006/relationships/hyperlink" Target="#'SEM1 PATRAK-C'!A1"/><Relationship Id="rId4" Type="http://schemas.openxmlformats.org/officeDocument/2006/relationships/hyperlink" Target="#'Title-B'!A1"/><Relationship Id="rId9" Type="http://schemas.openxmlformats.org/officeDocument/2006/relationships/hyperlink" Target="#'PRIVATE RESULT'!N10"/></Relationships>
</file>

<file path=xl/drawings/_rels/drawing14.xml.rels><?xml version="1.0" encoding="UTF-8" standalone="yes"?>
<Relationships xmlns="http://schemas.openxmlformats.org/package/2006/relationships"><Relationship Id="rId8" Type="http://schemas.openxmlformats.org/officeDocument/2006/relationships/hyperlink" Target="#'Title-B'!A1"/><Relationship Id="rId13" Type="http://schemas.openxmlformats.org/officeDocument/2006/relationships/hyperlink" Target="#'PRIVATE RESULT'!N10"/><Relationship Id="rId3" Type="http://schemas.openxmlformats.org/officeDocument/2006/relationships/image" Target="../media/image8.png"/><Relationship Id="rId7" Type="http://schemas.openxmlformats.org/officeDocument/2006/relationships/hyperlink" Target="#'Title-C'!A1"/><Relationship Id="rId12" Type="http://schemas.openxmlformats.org/officeDocument/2006/relationships/hyperlink" Target="#'PATRAK-F 2PAGE'!A1"/><Relationship Id="rId2" Type="http://schemas.openxmlformats.org/officeDocument/2006/relationships/image" Target="../media/image5.png"/><Relationship Id="rId1" Type="http://schemas.openxmlformats.org/officeDocument/2006/relationships/image" Target="../media/image7.jpeg"/><Relationship Id="rId6" Type="http://schemas.openxmlformats.org/officeDocument/2006/relationships/image" Target="../media/image1.jpeg"/><Relationship Id="rId11" Type="http://schemas.openxmlformats.org/officeDocument/2006/relationships/hyperlink" Target="#'PATRAK-F'!A1"/><Relationship Id="rId5" Type="http://schemas.openxmlformats.org/officeDocument/2006/relationships/hyperlink" Target="#Index_Brijesh!F4"/><Relationship Id="rId10" Type="http://schemas.openxmlformats.org/officeDocument/2006/relationships/hyperlink" Target="#'PATRAK-C'!A1"/><Relationship Id="rId4" Type="http://schemas.microsoft.com/office/2007/relationships/hdphoto" Target="../media/hdphoto2.wdp"/><Relationship Id="rId9" Type="http://schemas.openxmlformats.org/officeDocument/2006/relationships/hyperlink" Target="#'SEM1 PATRAK-C'!A1"/></Relationships>
</file>

<file path=xl/drawings/_rels/drawing15.xml.rels><?xml version="1.0" encoding="UTF-8" standalone="yes"?>
<Relationships xmlns="http://schemas.openxmlformats.org/package/2006/relationships"><Relationship Id="rId8" Type="http://schemas.openxmlformats.org/officeDocument/2006/relationships/hyperlink" Target="#'SEM1 PATRAK-B'!C6"/><Relationship Id="rId3" Type="http://schemas.openxmlformats.org/officeDocument/2006/relationships/hyperlink" Target="#'Data Entry'!B2"/><Relationship Id="rId7" Type="http://schemas.openxmlformats.org/officeDocument/2006/relationships/hyperlink" Target="#Evs!A1"/><Relationship Id="rId2" Type="http://schemas.openxmlformats.org/officeDocument/2006/relationships/image" Target="../media/image1.jpeg"/><Relationship Id="rId1" Type="http://schemas.openxmlformats.org/officeDocument/2006/relationships/hyperlink" Target="#Index_Brijesh!F4"/><Relationship Id="rId6" Type="http://schemas.openxmlformats.org/officeDocument/2006/relationships/hyperlink" Target="#English!D4"/><Relationship Id="rId5" Type="http://schemas.openxmlformats.org/officeDocument/2006/relationships/hyperlink" Target="#Maths!D4"/><Relationship Id="rId10" Type="http://schemas.openxmlformats.org/officeDocument/2006/relationships/hyperlink" Target="#'Attandance Day'!C2"/><Relationship Id="rId4" Type="http://schemas.openxmlformats.org/officeDocument/2006/relationships/hyperlink" Target="#Gujarati!D4"/><Relationship Id="rId9" Type="http://schemas.openxmlformats.org/officeDocument/2006/relationships/hyperlink" Target="#'SEM2 PATRAK-B'!C6"/></Relationships>
</file>

<file path=xl/drawings/_rels/drawing16.xml.rels><?xml version="1.0" encoding="UTF-8" standalone="yes"?>
<Relationships xmlns="http://schemas.openxmlformats.org/package/2006/relationships"><Relationship Id="rId8" Type="http://schemas.openxmlformats.org/officeDocument/2006/relationships/hyperlink" Target="#'SEM1 PATRAK-B'!C6"/><Relationship Id="rId3" Type="http://schemas.openxmlformats.org/officeDocument/2006/relationships/hyperlink" Target="#'Data Entry'!B2"/><Relationship Id="rId7" Type="http://schemas.openxmlformats.org/officeDocument/2006/relationships/hyperlink" Target="#Evs!A1"/><Relationship Id="rId2" Type="http://schemas.openxmlformats.org/officeDocument/2006/relationships/image" Target="../media/image1.jpeg"/><Relationship Id="rId1" Type="http://schemas.openxmlformats.org/officeDocument/2006/relationships/hyperlink" Target="#Index_Brijesh!F4"/><Relationship Id="rId6" Type="http://schemas.openxmlformats.org/officeDocument/2006/relationships/hyperlink" Target="#English!D4"/><Relationship Id="rId5" Type="http://schemas.openxmlformats.org/officeDocument/2006/relationships/hyperlink" Target="#Maths!D4"/><Relationship Id="rId10" Type="http://schemas.openxmlformats.org/officeDocument/2006/relationships/hyperlink" Target="#'Attandance Day'!C2"/><Relationship Id="rId4" Type="http://schemas.openxmlformats.org/officeDocument/2006/relationships/hyperlink" Target="#Gujarati!D4"/><Relationship Id="rId9" Type="http://schemas.openxmlformats.org/officeDocument/2006/relationships/hyperlink" Target="#'SEM2 PATRAK-B'!C6"/></Relationships>
</file>

<file path=xl/drawings/_rels/drawing17.xml.rels><?xml version="1.0" encoding="UTF-8" standalone="yes"?>
<Relationships xmlns="http://schemas.openxmlformats.org/package/2006/relationships"><Relationship Id="rId3" Type="http://schemas.openxmlformats.org/officeDocument/2006/relationships/hyperlink" Target="#Index_Brijesh!F4"/><Relationship Id="rId2" Type="http://schemas.openxmlformats.org/officeDocument/2006/relationships/image" Target="../media/image9.png"/><Relationship Id="rId1" Type="http://schemas.openxmlformats.org/officeDocument/2006/relationships/image" Target="../media/image5.png"/><Relationship Id="rId5" Type="http://schemas.openxmlformats.org/officeDocument/2006/relationships/hyperlink" Target="#'PRIVATE RESULT'!N10"/><Relationship Id="rId4" Type="http://schemas.openxmlformats.org/officeDocument/2006/relationships/hyperlink" Target="#'PATRAK-F 2PAGE'!A1"/></Relationships>
</file>

<file path=xl/drawings/_rels/drawing18.xml.rels><?xml version="1.0" encoding="UTF-8" standalone="yes"?>
<Relationships xmlns="http://schemas.openxmlformats.org/package/2006/relationships"><Relationship Id="rId3" Type="http://schemas.openxmlformats.org/officeDocument/2006/relationships/hyperlink" Target="#'PRIVATE RESULT'!N10"/><Relationship Id="rId2" Type="http://schemas.openxmlformats.org/officeDocument/2006/relationships/hyperlink" Target="#'PATRAK-F'!A1"/><Relationship Id="rId1" Type="http://schemas.openxmlformats.org/officeDocument/2006/relationships/hyperlink" Target="#Index_Brijesh!F4"/></Relationships>
</file>

<file path=xl/drawings/_rels/drawing19.xml.rels><?xml version="1.0" encoding="UTF-8" standalone="yes"?>
<Relationships xmlns="http://schemas.openxmlformats.org/package/2006/relationships"><Relationship Id="rId3" Type="http://schemas.openxmlformats.org/officeDocument/2006/relationships/hyperlink" Target="#Index_Brijesh!F4"/><Relationship Id="rId2" Type="http://schemas.openxmlformats.org/officeDocument/2006/relationships/hyperlink" Target="#'PATRAK-F'!A1"/><Relationship Id="rId1" Type="http://schemas.openxmlformats.org/officeDocument/2006/relationships/image" Target="../media/image5.png"/><Relationship Id="rId4" Type="http://schemas.openxmlformats.org/officeDocument/2006/relationships/hyperlink" Target="#'PATRAK-F 2PAGE'!A1"/></Relationships>
</file>

<file path=xl/drawings/_rels/drawing20.xml.rels><?xml version="1.0" encoding="UTF-8" standalone="yes"?>
<Relationships xmlns="http://schemas.openxmlformats.org/package/2006/relationships"><Relationship Id="rId8" Type="http://schemas.openxmlformats.org/officeDocument/2006/relationships/hyperlink" Target="#'Action Plan'!A1"/><Relationship Id="rId3" Type="http://schemas.openxmlformats.org/officeDocument/2006/relationships/hyperlink" Target="#Index_Brijesh!F4"/><Relationship Id="rId7" Type="http://schemas.openxmlformats.org/officeDocument/2006/relationships/hyperlink" Target="#'Pass No'!A1"/><Relationship Id="rId2" Type="http://schemas.microsoft.com/office/2007/relationships/hdphoto" Target="../media/hdphoto3.wdp"/><Relationship Id="rId1" Type="http://schemas.openxmlformats.org/officeDocument/2006/relationships/image" Target="../media/image10.png"/><Relationship Id="rId6" Type="http://schemas.openxmlformats.org/officeDocument/2006/relationships/hyperlink" Target="#'Subject Grade'!A1"/><Relationship Id="rId5" Type="http://schemas.openxmlformats.org/officeDocument/2006/relationships/hyperlink" Target="#'School Grade'!A1"/><Relationship Id="rId4" Type="http://schemas.openxmlformats.org/officeDocument/2006/relationships/image" Target="../media/image1.jpeg"/><Relationship Id="rId9" Type="http://schemas.openxmlformats.org/officeDocument/2006/relationships/hyperlink" Target="#'UDISE PLUS'!B3"/></Relationships>
</file>

<file path=xl/drawings/_rels/drawing21.xml.rels><?xml version="1.0" encoding="UTF-8" standalone="yes"?>
<Relationships xmlns="http://schemas.openxmlformats.org/package/2006/relationships"><Relationship Id="rId8" Type="http://schemas.openxmlformats.org/officeDocument/2006/relationships/hyperlink" Target="#'UDISE PLUS'!B3"/><Relationship Id="rId3" Type="http://schemas.openxmlformats.org/officeDocument/2006/relationships/image" Target="../media/image1.jpeg"/><Relationship Id="rId7" Type="http://schemas.openxmlformats.org/officeDocument/2006/relationships/hyperlink" Target="#'Action Plan'!A1"/><Relationship Id="rId2" Type="http://schemas.openxmlformats.org/officeDocument/2006/relationships/hyperlink" Target="#Index_Brijesh!F4"/><Relationship Id="rId1" Type="http://schemas.openxmlformats.org/officeDocument/2006/relationships/image" Target="../media/image11.png"/><Relationship Id="rId6" Type="http://schemas.openxmlformats.org/officeDocument/2006/relationships/hyperlink" Target="#'Pass No'!A1"/><Relationship Id="rId5" Type="http://schemas.openxmlformats.org/officeDocument/2006/relationships/hyperlink" Target="#'Subject Grade'!A1"/><Relationship Id="rId4" Type="http://schemas.openxmlformats.org/officeDocument/2006/relationships/hyperlink" Target="#'School Grade'!A1"/></Relationships>
</file>

<file path=xl/drawings/_rels/drawing22.xml.rels><?xml version="1.0" encoding="UTF-8" standalone="yes"?>
<Relationships xmlns="http://schemas.openxmlformats.org/package/2006/relationships"><Relationship Id="rId8" Type="http://schemas.openxmlformats.org/officeDocument/2006/relationships/hyperlink" Target="#'UDISE PLUS'!B3"/><Relationship Id="rId3" Type="http://schemas.openxmlformats.org/officeDocument/2006/relationships/image" Target="../media/image1.jpeg"/><Relationship Id="rId7" Type="http://schemas.openxmlformats.org/officeDocument/2006/relationships/hyperlink" Target="#'Action Plan'!A1"/><Relationship Id="rId2" Type="http://schemas.openxmlformats.org/officeDocument/2006/relationships/hyperlink" Target="#Index_Brijesh!F4"/><Relationship Id="rId1" Type="http://schemas.openxmlformats.org/officeDocument/2006/relationships/image" Target="../media/image12.png"/><Relationship Id="rId6" Type="http://schemas.openxmlformats.org/officeDocument/2006/relationships/hyperlink" Target="#'Pass No'!A1"/><Relationship Id="rId5" Type="http://schemas.openxmlformats.org/officeDocument/2006/relationships/hyperlink" Target="#'Subject Grade'!A1"/><Relationship Id="rId4" Type="http://schemas.openxmlformats.org/officeDocument/2006/relationships/hyperlink" Target="#'School Grade'!A1"/></Relationships>
</file>

<file path=xl/drawings/_rels/drawing23.xml.rels><?xml version="1.0" encoding="UTF-8" standalone="yes"?>
<Relationships xmlns="http://schemas.openxmlformats.org/package/2006/relationships"><Relationship Id="rId8" Type="http://schemas.openxmlformats.org/officeDocument/2006/relationships/hyperlink" Target="#'Action Plan'!A1"/><Relationship Id="rId3" Type="http://schemas.openxmlformats.org/officeDocument/2006/relationships/hyperlink" Target="#Index_Brijesh!F4"/><Relationship Id="rId7" Type="http://schemas.openxmlformats.org/officeDocument/2006/relationships/hyperlink" Target="#'Pass No'!A1"/><Relationship Id="rId2" Type="http://schemas.microsoft.com/office/2007/relationships/hdphoto" Target="../media/hdphoto4.wdp"/><Relationship Id="rId1" Type="http://schemas.openxmlformats.org/officeDocument/2006/relationships/image" Target="../media/image13.png"/><Relationship Id="rId6" Type="http://schemas.openxmlformats.org/officeDocument/2006/relationships/hyperlink" Target="#'Subject Grade'!A1"/><Relationship Id="rId5" Type="http://schemas.openxmlformats.org/officeDocument/2006/relationships/hyperlink" Target="#'School Grade'!A1"/><Relationship Id="rId4" Type="http://schemas.openxmlformats.org/officeDocument/2006/relationships/image" Target="../media/image1.jpeg"/><Relationship Id="rId9" Type="http://schemas.openxmlformats.org/officeDocument/2006/relationships/hyperlink" Target="#'UDISE PLUS'!B3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507999</xdr:colOff>
      <xdr:row>0</xdr:row>
      <xdr:rowOff>50800</xdr:rowOff>
    </xdr:from>
    <xdr:to>
      <xdr:col>1</xdr:col>
      <xdr:colOff>4470400</xdr:colOff>
      <xdr:row>2</xdr:row>
      <xdr:rowOff>143933</xdr:rowOff>
    </xdr:to>
    <xdr:sp macro="" textlink="">
      <xdr:nvSpPr>
        <xdr:cNvPr id="8" name="Arrow: Left-Right 7">
          <a:extLst>
            <a:ext uri="{FF2B5EF4-FFF2-40B4-BE49-F238E27FC236}">
              <a16:creationId xmlns:a16="http://schemas.microsoft.com/office/drawing/2014/main" id="{E4B4138D-96A4-4DD7-AE63-6476E25E1EFB}"/>
            </a:ext>
          </a:extLst>
        </xdr:cNvPr>
        <xdr:cNvSpPr/>
      </xdr:nvSpPr>
      <xdr:spPr>
        <a:xfrm>
          <a:off x="805179" y="50800"/>
          <a:ext cx="3962401" cy="596053"/>
        </a:xfrm>
        <a:prstGeom prst="leftRightArrow">
          <a:avLst>
            <a:gd name="adj1" fmla="val 68812"/>
            <a:gd name="adj2" fmla="val 19802"/>
          </a:avLst>
        </a:prstGeom>
        <a:solidFill>
          <a:srgbClr val="0000CC"/>
        </a:solidFill>
        <a:ln w="12700">
          <a:solidFill>
            <a:srgbClr val="00FF00"/>
          </a:solidFill>
        </a:ln>
        <a:scene3d>
          <a:camera prst="orthographicFront"/>
          <a:lightRig rig="threePt" dir="t"/>
        </a:scene3d>
        <a:sp3d>
          <a:bevelT w="165100" prst="coolSlan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gu-IN" sz="2000" b="1">
              <a:latin typeface="Wingdings" panose="05000000000000000000" pitchFamily="2" charset="2"/>
            </a:rPr>
            <a:t>®</a:t>
          </a:r>
          <a:r>
            <a:rPr lang="gu-IN" sz="1800" b="1"/>
            <a:t> સોફ્ટવેર ની વિશેષતાઓ</a:t>
          </a:r>
          <a:r>
            <a:rPr lang="en-US" sz="1800" b="1"/>
            <a:t> </a:t>
          </a:r>
          <a:r>
            <a:rPr lang="gu-IN" sz="2000" b="1">
              <a:latin typeface="Wingdings" panose="05000000000000000000" pitchFamily="2" charset="2"/>
            </a:rPr>
            <a:t>®</a:t>
          </a:r>
          <a:endParaRPr lang="en-US" sz="1800" b="1">
            <a:latin typeface="Wingdings" panose="05000000000000000000" pitchFamily="2" charset="2"/>
            <a:cs typeface="Arial" panose="020B0604020202020204" pitchFamily="34" charset="0"/>
          </a:endParaRPr>
        </a:p>
      </xdr:txBody>
    </xdr:sp>
    <xdr:clientData/>
  </xdr:twoCellAnchor>
  <xdr:twoCellAnchor>
    <xdr:from>
      <xdr:col>3</xdr:col>
      <xdr:colOff>397934</xdr:colOff>
      <xdr:row>0</xdr:row>
      <xdr:rowOff>118534</xdr:rowOff>
    </xdr:from>
    <xdr:to>
      <xdr:col>3</xdr:col>
      <xdr:colOff>4411134</xdr:colOff>
      <xdr:row>2</xdr:row>
      <xdr:rowOff>110067</xdr:rowOff>
    </xdr:to>
    <xdr:sp macro="" textlink="">
      <xdr:nvSpPr>
        <xdr:cNvPr id="9" name="Arrow: Left-Right 8">
          <a:extLst>
            <a:ext uri="{FF2B5EF4-FFF2-40B4-BE49-F238E27FC236}">
              <a16:creationId xmlns:a16="http://schemas.microsoft.com/office/drawing/2014/main" id="{DBEA6012-E713-4C01-BF2F-3EA94AA60FE3}"/>
            </a:ext>
          </a:extLst>
        </xdr:cNvPr>
        <xdr:cNvSpPr/>
      </xdr:nvSpPr>
      <xdr:spPr>
        <a:xfrm>
          <a:off x="7080674" y="118534"/>
          <a:ext cx="4013200" cy="494453"/>
        </a:xfrm>
        <a:prstGeom prst="leftRightArrow">
          <a:avLst>
            <a:gd name="adj1" fmla="val 68812"/>
            <a:gd name="adj2" fmla="val 19802"/>
          </a:avLst>
        </a:prstGeom>
        <a:solidFill>
          <a:srgbClr val="0000CC"/>
        </a:solidFill>
        <a:ln>
          <a:solidFill>
            <a:srgbClr val="00FF00"/>
          </a:solidFill>
        </a:ln>
        <a:scene3d>
          <a:camera prst="orthographicFront"/>
          <a:lightRig rig="threePt" dir="t"/>
        </a:scene3d>
        <a:sp3d>
          <a:bevelT w="165100" prst="coolSlan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gu-IN" sz="1600" b="1">
              <a:latin typeface="Wingdings" panose="05000000000000000000" pitchFamily="2" charset="2"/>
            </a:rPr>
            <a:t>®</a:t>
          </a:r>
          <a:r>
            <a:rPr lang="gu-IN" sz="1400" b="1"/>
            <a:t> સોફ્ટવેર બાબતે ધ્યાનમાં રાખવાની બાબતો </a:t>
          </a:r>
          <a:r>
            <a:rPr lang="gu-IN" sz="1600" b="1">
              <a:latin typeface="Wingdings" panose="05000000000000000000" pitchFamily="2" charset="2"/>
            </a:rPr>
            <a:t>®</a:t>
          </a:r>
          <a:endParaRPr lang="en-US" sz="1400" b="1">
            <a:latin typeface="Wingdings" panose="05000000000000000000" pitchFamily="2" charset="2"/>
            <a:cs typeface="Arial" panose="020B0604020202020204" pitchFamily="34" charset="0"/>
          </a:endParaRPr>
        </a:p>
      </xdr:txBody>
    </xdr:sp>
    <xdr:clientData/>
  </xdr:twoCellAnchor>
  <xdr:twoCellAnchor>
    <xdr:from>
      <xdr:col>10</xdr:col>
      <xdr:colOff>228600</xdr:colOff>
      <xdr:row>13</xdr:row>
      <xdr:rowOff>106680</xdr:rowOff>
    </xdr:from>
    <xdr:to>
      <xdr:col>14</xdr:col>
      <xdr:colOff>371474</xdr:colOff>
      <xdr:row>18</xdr:row>
      <xdr:rowOff>30480</xdr:rowOff>
    </xdr:to>
    <xdr:grpSp>
      <xdr:nvGrpSpPr>
        <xdr:cNvPr id="7" name="Group 6">
          <a:extLst>
            <a:ext uri="{FF2B5EF4-FFF2-40B4-BE49-F238E27FC236}">
              <a16:creationId xmlns:a16="http://schemas.microsoft.com/office/drawing/2014/main" id="{3F4B3BCD-7A7B-24AC-C1F8-D6AB8CD1920F}"/>
            </a:ext>
          </a:extLst>
        </xdr:cNvPr>
        <xdr:cNvGrpSpPr/>
      </xdr:nvGrpSpPr>
      <xdr:grpSpPr>
        <a:xfrm>
          <a:off x="15331440" y="3977640"/>
          <a:ext cx="2581274" cy="1844040"/>
          <a:chOff x="15521940" y="3268980"/>
          <a:chExt cx="2581274" cy="1844040"/>
        </a:xfrm>
      </xdr:grpSpPr>
      <xdr:sp macro="" textlink="">
        <xdr:nvSpPr>
          <xdr:cNvPr id="2" name="Rectangle 1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CD438505-94FF-4723-8B69-BB33006A6260}"/>
              </a:ext>
            </a:extLst>
          </xdr:cNvPr>
          <xdr:cNvSpPr/>
        </xdr:nvSpPr>
        <xdr:spPr>
          <a:xfrm>
            <a:off x="15521940" y="3268980"/>
            <a:ext cx="2076450" cy="687705"/>
          </a:xfrm>
          <a:prstGeom prst="rect">
            <a:avLst/>
          </a:prstGeom>
          <a:ln>
            <a:noFill/>
          </a:ln>
          <a:effectLst>
            <a:outerShdw blurRad="225425" dist="50800" dir="5220000" algn="ctr">
              <a:srgbClr val="000000">
                <a:alpha val="33000"/>
              </a:srgbClr>
            </a:outerShdw>
          </a:effectLst>
          <a:scene3d>
            <a:camera prst="perspectiveFront" fov="3300000">
              <a:rot lat="486000" lon="19530000" rev="174000"/>
            </a:camera>
            <a:lightRig rig="harsh" dir="t">
              <a:rot lat="0" lon="0" rev="3000000"/>
            </a:lightRig>
          </a:scene3d>
          <a:sp3d extrusionH="254000" contourW="19050">
            <a:bevelT w="82550" h="44450" prst="angle"/>
            <a:bevelB w="82550" h="44450" prst="angle"/>
            <a:contourClr>
              <a:srgbClr val="FFFFFF"/>
            </a:contourClr>
          </a:sp3d>
        </xdr:spPr>
        <xdr:style>
          <a:lnRef idx="2">
            <a:schemeClr val="accent4">
              <a:shade val="50000"/>
            </a:schemeClr>
          </a:lnRef>
          <a:fillRef idx="1">
            <a:schemeClr val="accent4"/>
          </a:fillRef>
          <a:effectRef idx="0">
            <a:schemeClr val="accent4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600" b="1">
                <a:solidFill>
                  <a:srgbClr val="C00000"/>
                </a:solidFill>
              </a:rPr>
              <a:t>SHREE_GUJ_OTF_750 FONT</a:t>
            </a:r>
          </a:p>
          <a:p>
            <a:pPr algn="ctr"/>
            <a:r>
              <a:rPr lang="en-IN" sz="1600" b="1">
                <a:solidFill>
                  <a:srgbClr val="C00000"/>
                </a:solidFill>
              </a:rPr>
              <a:t>DOWNLOAD</a:t>
            </a:r>
            <a:r>
              <a:rPr lang="en-IN" sz="1600" b="1" baseline="0">
                <a:solidFill>
                  <a:srgbClr val="C00000"/>
                </a:solidFill>
              </a:rPr>
              <a:t> HERE</a:t>
            </a:r>
            <a:endParaRPr lang="en-IN" sz="1600" b="1">
              <a:solidFill>
                <a:srgbClr val="C00000"/>
              </a:solidFill>
            </a:endParaRPr>
          </a:p>
        </xdr:txBody>
      </xdr:sp>
      <xdr:cxnSp macro="">
        <xdr:nvCxnSpPr>
          <xdr:cNvPr id="40" name="Straight Arrow Connector 39">
            <a:extLst>
              <a:ext uri="{FF2B5EF4-FFF2-40B4-BE49-F238E27FC236}">
                <a16:creationId xmlns:a16="http://schemas.microsoft.com/office/drawing/2014/main" id="{61984A44-85F7-4413-8BEA-51F4DE0BE326}"/>
              </a:ext>
            </a:extLst>
          </xdr:cNvPr>
          <xdr:cNvCxnSpPr/>
        </xdr:nvCxnSpPr>
        <xdr:spPr>
          <a:xfrm flipH="1" flipV="1">
            <a:off x="16693514" y="3870960"/>
            <a:ext cx="361950" cy="615315"/>
          </a:xfrm>
          <a:prstGeom prst="straightConnector1">
            <a:avLst/>
          </a:prstGeom>
          <a:ln w="38100">
            <a:solidFill>
              <a:schemeClr val="tx1"/>
            </a:solidFill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41" name="TextBox 40">
            <a:extLst>
              <a:ext uri="{FF2B5EF4-FFF2-40B4-BE49-F238E27FC236}">
                <a16:creationId xmlns:a16="http://schemas.microsoft.com/office/drawing/2014/main" id="{1425943C-A40B-4F37-A4FE-FDE8EF6BA6C1}"/>
              </a:ext>
            </a:extLst>
          </xdr:cNvPr>
          <xdr:cNvSpPr txBox="1"/>
        </xdr:nvSpPr>
        <xdr:spPr>
          <a:xfrm>
            <a:off x="16322040" y="4339590"/>
            <a:ext cx="1781174" cy="77343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noAutofit/>
          </a:bodyPr>
          <a:lstStyle/>
          <a:p>
            <a:r>
              <a:rPr lang="gu-IN" sz="1400" b="1">
                <a:solidFill>
                  <a:srgbClr val="0000FF"/>
                </a:solidFill>
              </a:rPr>
              <a:t>આ ફોન્ટ કમ્પ્યુટરમાં ઇન્સ્ટોલ હોવા જોઈએ.</a:t>
            </a:r>
            <a:endParaRPr lang="en-IN" sz="1400" b="1">
              <a:solidFill>
                <a:srgbClr val="0000FF"/>
              </a:solidFill>
            </a:endParaRPr>
          </a:p>
        </xdr:txBody>
      </xdr:sp>
    </xdr:grpSp>
    <xdr:clientData/>
  </xdr:twoCellAnchor>
  <xdr:twoCellAnchor>
    <xdr:from>
      <xdr:col>4</xdr:col>
      <xdr:colOff>259080</xdr:colOff>
      <xdr:row>0</xdr:row>
      <xdr:rowOff>167640</xdr:rowOff>
    </xdr:from>
    <xdr:to>
      <xdr:col>10</xdr:col>
      <xdr:colOff>373380</xdr:colOff>
      <xdr:row>10</xdr:row>
      <xdr:rowOff>68580</xdr:rowOff>
    </xdr:to>
    <xdr:grpSp>
      <xdr:nvGrpSpPr>
        <xdr:cNvPr id="21" name="Group 20">
          <a:extLst>
            <a:ext uri="{FF2B5EF4-FFF2-40B4-BE49-F238E27FC236}">
              <a16:creationId xmlns:a16="http://schemas.microsoft.com/office/drawing/2014/main" id="{642FD4F8-674D-8160-27D3-A295C1261559}"/>
            </a:ext>
          </a:extLst>
        </xdr:cNvPr>
        <xdr:cNvGrpSpPr/>
      </xdr:nvGrpSpPr>
      <xdr:grpSpPr>
        <a:xfrm>
          <a:off x="11704320" y="167640"/>
          <a:ext cx="3771900" cy="2819400"/>
          <a:chOff x="11704320" y="167640"/>
          <a:chExt cx="3771900" cy="2819400"/>
        </a:xfrm>
      </xdr:grpSpPr>
      <xdr:sp macro="" textlink="">
        <xdr:nvSpPr>
          <xdr:cNvPr id="15" name="Rectangle 14">
            <a:extLst>
              <a:ext uri="{FF2B5EF4-FFF2-40B4-BE49-F238E27FC236}">
                <a16:creationId xmlns:a16="http://schemas.microsoft.com/office/drawing/2014/main" id="{96E7DB46-2A84-E326-21A9-10D0C185418F}"/>
              </a:ext>
            </a:extLst>
          </xdr:cNvPr>
          <xdr:cNvSpPr/>
        </xdr:nvSpPr>
        <xdr:spPr>
          <a:xfrm>
            <a:off x="11704320" y="167640"/>
            <a:ext cx="3771900" cy="2819400"/>
          </a:xfrm>
          <a:prstGeom prst="rect">
            <a:avLst/>
          </a:prstGeom>
          <a:blipFill>
            <a:blip xmlns:r="http://schemas.openxmlformats.org/officeDocument/2006/relationships" r:embed="rId2"/>
            <a:tile tx="0" ty="0" sx="100000" sy="100000" flip="none" algn="tl"/>
          </a:blip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n-IN" sz="3200" b="1">
                <a:solidFill>
                  <a:srgbClr val="FF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Data</a:t>
            </a:r>
            <a:r>
              <a:rPr lang="en-IN" sz="3200" b="1" baseline="0">
                <a:solidFill>
                  <a:srgbClr val="FF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 Entry Buttons</a:t>
            </a:r>
            <a:endParaRPr lang="en-IN" sz="3200" b="1">
              <a:solidFill>
                <a:srgbClr val="FF0000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16" name="Rectangle 15">
            <a:hlinkClick xmlns:r="http://schemas.openxmlformats.org/officeDocument/2006/relationships" r:id="rId3"/>
            <a:extLst>
              <a:ext uri="{FF2B5EF4-FFF2-40B4-BE49-F238E27FC236}">
                <a16:creationId xmlns:a16="http://schemas.microsoft.com/office/drawing/2014/main" id="{7696AAC1-AEE3-9155-5D88-ACA6B72FAADD}"/>
              </a:ext>
            </a:extLst>
          </xdr:cNvPr>
          <xdr:cNvSpPr/>
        </xdr:nvSpPr>
        <xdr:spPr>
          <a:xfrm>
            <a:off x="11894820" y="877767"/>
            <a:ext cx="1584960" cy="322657"/>
          </a:xfrm>
          <a:prstGeom prst="rect">
            <a:avLst/>
          </a:prstGeom>
          <a:solidFill>
            <a:schemeClr val="tx1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800" b="1">
                <a:solidFill>
                  <a:srgbClr val="FFFF00"/>
                </a:solidFill>
              </a:rPr>
              <a:t>DATA</a:t>
            </a:r>
            <a:r>
              <a:rPr lang="en-IN" sz="1800" b="1" baseline="0">
                <a:solidFill>
                  <a:srgbClr val="FFFF00"/>
                </a:solidFill>
              </a:rPr>
              <a:t> ENTRY</a:t>
            </a:r>
            <a:endParaRPr lang="en-IN" sz="1800" b="1">
              <a:solidFill>
                <a:srgbClr val="FFFF00"/>
              </a:solidFill>
            </a:endParaRPr>
          </a:p>
        </xdr:txBody>
      </xdr:sp>
      <xdr:sp macro="" textlink="">
        <xdr:nvSpPr>
          <xdr:cNvPr id="18" name="Rectangle 17">
            <a:hlinkClick xmlns:r="http://schemas.openxmlformats.org/officeDocument/2006/relationships" r:id="rId4"/>
            <a:extLst>
              <a:ext uri="{FF2B5EF4-FFF2-40B4-BE49-F238E27FC236}">
                <a16:creationId xmlns:a16="http://schemas.microsoft.com/office/drawing/2014/main" id="{9E4A02A1-8994-D378-BED2-8AFBA01F381C}"/>
              </a:ext>
            </a:extLst>
          </xdr:cNvPr>
          <xdr:cNvSpPr/>
        </xdr:nvSpPr>
        <xdr:spPr>
          <a:xfrm>
            <a:off x="11902440" y="1383428"/>
            <a:ext cx="1577340" cy="322657"/>
          </a:xfrm>
          <a:prstGeom prst="rect">
            <a:avLst/>
          </a:prstGeom>
          <a:solidFill>
            <a:srgbClr val="0066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00FF00"/>
                </a:solidFill>
              </a:rPr>
              <a:t>GUJARATI MARKS</a:t>
            </a:r>
          </a:p>
        </xdr:txBody>
      </xdr:sp>
      <xdr:sp macro="" textlink="">
        <xdr:nvSpPr>
          <xdr:cNvPr id="19" name="Rectangle 18">
            <a:hlinkClick xmlns:r="http://schemas.openxmlformats.org/officeDocument/2006/relationships" r:id="rId5"/>
            <a:extLst>
              <a:ext uri="{FF2B5EF4-FFF2-40B4-BE49-F238E27FC236}">
                <a16:creationId xmlns:a16="http://schemas.microsoft.com/office/drawing/2014/main" id="{7899973B-BEAE-3DBD-60CF-2217081DF9E1}"/>
              </a:ext>
            </a:extLst>
          </xdr:cNvPr>
          <xdr:cNvSpPr/>
        </xdr:nvSpPr>
        <xdr:spPr>
          <a:xfrm>
            <a:off x="13708380" y="1360780"/>
            <a:ext cx="1577340" cy="322657"/>
          </a:xfrm>
          <a:prstGeom prst="rect">
            <a:avLst/>
          </a:prstGeom>
          <a:solidFill>
            <a:srgbClr val="0070C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66FFFF"/>
                </a:solidFill>
              </a:rPr>
              <a:t>MATHS MARKS</a:t>
            </a:r>
          </a:p>
        </xdr:txBody>
      </xdr:sp>
      <xdr:sp macro="" textlink="">
        <xdr:nvSpPr>
          <xdr:cNvPr id="25" name="Rectangle 24">
            <a:hlinkClick xmlns:r="http://schemas.openxmlformats.org/officeDocument/2006/relationships" r:id="rId6"/>
            <a:extLst>
              <a:ext uri="{FF2B5EF4-FFF2-40B4-BE49-F238E27FC236}">
                <a16:creationId xmlns:a16="http://schemas.microsoft.com/office/drawing/2014/main" id="{07B21339-453C-6485-8E01-F740189C4C3E}"/>
              </a:ext>
            </a:extLst>
          </xdr:cNvPr>
          <xdr:cNvSpPr/>
        </xdr:nvSpPr>
        <xdr:spPr>
          <a:xfrm>
            <a:off x="13716000" y="1874131"/>
            <a:ext cx="1577340" cy="322657"/>
          </a:xfrm>
          <a:prstGeom prst="rect">
            <a:avLst/>
          </a:prstGeom>
          <a:solidFill>
            <a:srgbClr val="FF00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accent4">
                    <a:lumMod val="20000"/>
                    <a:lumOff val="80000"/>
                  </a:schemeClr>
                </a:solidFill>
              </a:rPr>
              <a:t>ENGLISH MARKS</a:t>
            </a:r>
          </a:p>
        </xdr:txBody>
      </xdr:sp>
      <xdr:sp macro="" textlink="">
        <xdr:nvSpPr>
          <xdr:cNvPr id="26" name="Rectangle 25">
            <a:hlinkClick xmlns:r="http://schemas.openxmlformats.org/officeDocument/2006/relationships" r:id="rId7"/>
            <a:extLst>
              <a:ext uri="{FF2B5EF4-FFF2-40B4-BE49-F238E27FC236}">
                <a16:creationId xmlns:a16="http://schemas.microsoft.com/office/drawing/2014/main" id="{34EA7A44-CDC6-64C9-0E20-10FBB44EE18F}"/>
              </a:ext>
            </a:extLst>
          </xdr:cNvPr>
          <xdr:cNvSpPr/>
        </xdr:nvSpPr>
        <xdr:spPr>
          <a:xfrm>
            <a:off x="11902440" y="1891440"/>
            <a:ext cx="1577340" cy="322657"/>
          </a:xfrm>
          <a:prstGeom prst="rect">
            <a:avLst/>
          </a:prstGeom>
          <a:solidFill>
            <a:srgbClr val="7030A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accent5">
                    <a:lumMod val="20000"/>
                    <a:lumOff val="80000"/>
                  </a:schemeClr>
                </a:solidFill>
              </a:rPr>
              <a:t>EVS MARKS</a:t>
            </a:r>
          </a:p>
        </xdr:txBody>
      </xdr:sp>
      <xdr:sp macro="" textlink="">
        <xdr:nvSpPr>
          <xdr:cNvPr id="28" name="Rectangle 27">
            <a:hlinkClick xmlns:r="http://schemas.openxmlformats.org/officeDocument/2006/relationships" r:id="rId8"/>
            <a:extLst>
              <a:ext uri="{FF2B5EF4-FFF2-40B4-BE49-F238E27FC236}">
                <a16:creationId xmlns:a16="http://schemas.microsoft.com/office/drawing/2014/main" id="{DB9DDF99-D4EA-8027-D701-4B5F7A0130CD}"/>
              </a:ext>
            </a:extLst>
          </xdr:cNvPr>
          <xdr:cNvSpPr/>
        </xdr:nvSpPr>
        <xdr:spPr>
          <a:xfrm>
            <a:off x="11910060" y="2425229"/>
            <a:ext cx="1577340" cy="322657"/>
          </a:xfrm>
          <a:prstGeom prst="rect">
            <a:avLst/>
          </a:prstGeom>
          <a:solidFill>
            <a:srgbClr val="660066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>
                    <a:lumMod val="95000"/>
                  </a:schemeClr>
                </a:solidFill>
              </a:rPr>
              <a:t>SEM 1- PATRAK B</a:t>
            </a:r>
          </a:p>
        </xdr:txBody>
      </xdr:sp>
      <xdr:sp macro="" textlink="">
        <xdr:nvSpPr>
          <xdr:cNvPr id="29" name="Rectangle 28">
            <a:hlinkClick xmlns:r="http://schemas.openxmlformats.org/officeDocument/2006/relationships" r:id="rId9"/>
            <a:extLst>
              <a:ext uri="{FF2B5EF4-FFF2-40B4-BE49-F238E27FC236}">
                <a16:creationId xmlns:a16="http://schemas.microsoft.com/office/drawing/2014/main" id="{505DF271-92E9-501D-D39B-93F306254510}"/>
              </a:ext>
            </a:extLst>
          </xdr:cNvPr>
          <xdr:cNvSpPr/>
        </xdr:nvSpPr>
        <xdr:spPr>
          <a:xfrm>
            <a:off x="13716000" y="2402581"/>
            <a:ext cx="1577340" cy="322657"/>
          </a:xfrm>
          <a:prstGeom prst="rect">
            <a:avLst/>
          </a:prstGeom>
          <a:solidFill>
            <a:srgbClr val="660066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>
                    <a:lumMod val="95000"/>
                  </a:schemeClr>
                </a:solidFill>
              </a:rPr>
              <a:t>SEM 2- PATRAK B</a:t>
            </a:r>
          </a:p>
        </xdr:txBody>
      </xdr:sp>
      <xdr:sp macro="" textlink="">
        <xdr:nvSpPr>
          <xdr:cNvPr id="5" name="Rectangle 4">
            <a:hlinkClick xmlns:r="http://schemas.openxmlformats.org/officeDocument/2006/relationships" r:id="rId10"/>
            <a:extLst>
              <a:ext uri="{FF2B5EF4-FFF2-40B4-BE49-F238E27FC236}">
                <a16:creationId xmlns:a16="http://schemas.microsoft.com/office/drawing/2014/main" id="{093482E7-182A-CAC4-7F1C-39FEAE6CAA0E}"/>
              </a:ext>
            </a:extLst>
          </xdr:cNvPr>
          <xdr:cNvSpPr/>
        </xdr:nvSpPr>
        <xdr:spPr>
          <a:xfrm>
            <a:off x="13677900" y="870147"/>
            <a:ext cx="1630680" cy="322657"/>
          </a:xfrm>
          <a:prstGeom prst="rect">
            <a:avLst/>
          </a:prstGeom>
          <a:solidFill>
            <a:srgbClr val="0000FF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600" b="1">
                <a:solidFill>
                  <a:schemeClr val="bg1"/>
                </a:solidFill>
              </a:rPr>
              <a:t>Attandance Day</a:t>
            </a:r>
          </a:p>
        </xdr:txBody>
      </xdr:sp>
    </xdr:grpSp>
    <xdr:clientData/>
  </xdr:twoCellAnchor>
  <xdr:twoCellAnchor>
    <xdr:from>
      <xdr:col>14</xdr:col>
      <xdr:colOff>7620</xdr:colOff>
      <xdr:row>12</xdr:row>
      <xdr:rowOff>68580</xdr:rowOff>
    </xdr:from>
    <xdr:to>
      <xdr:col>16</xdr:col>
      <xdr:colOff>38100</xdr:colOff>
      <xdr:row>15</xdr:row>
      <xdr:rowOff>378460</xdr:rowOff>
    </xdr:to>
    <xdr:sp macro="" textlink="">
      <xdr:nvSpPr>
        <xdr:cNvPr id="6" name="Rectangle 5">
          <a:hlinkClick xmlns:r="http://schemas.openxmlformats.org/officeDocument/2006/relationships" r:id="rId11"/>
          <a:extLst>
            <a:ext uri="{FF2B5EF4-FFF2-40B4-BE49-F238E27FC236}">
              <a16:creationId xmlns:a16="http://schemas.microsoft.com/office/drawing/2014/main" id="{70273E34-0509-46FB-972A-A8820FCB73F5}"/>
            </a:ext>
          </a:extLst>
        </xdr:cNvPr>
        <xdr:cNvSpPr/>
      </xdr:nvSpPr>
      <xdr:spPr>
        <a:xfrm>
          <a:off x="17548860" y="3695700"/>
          <a:ext cx="1249680" cy="1270000"/>
        </a:xfrm>
        <a:prstGeom prst="rect">
          <a:avLst/>
        </a:prstGeom>
        <a:blipFill>
          <a:blip xmlns:r="http://schemas.openxmlformats.org/officeDocument/2006/relationships" r:embed="rId12"/>
          <a:tile tx="0" ty="0" sx="100000" sy="100000" flip="none" algn="tl"/>
        </a:blipFill>
        <a:ln>
          <a:noFill/>
        </a:ln>
        <a:effectLst>
          <a:outerShdw blurRad="225425" dist="50800" dir="5220000" algn="ctr">
            <a:srgbClr val="000000">
              <a:alpha val="33000"/>
            </a:srgbClr>
          </a:outerShdw>
        </a:effectLst>
        <a:scene3d>
          <a:camera prst="perspectiveFront" fov="3300000">
            <a:rot lat="486000" lon="19530000" rev="174000"/>
          </a:camera>
          <a:lightRig rig="harsh" dir="t">
            <a:rot lat="0" lon="0" rev="3000000"/>
          </a:lightRig>
        </a:scene3d>
        <a:sp3d extrusionH="254000" contourW="19050">
          <a:bevelT w="82550" h="44450" prst="angle"/>
          <a:bevelB w="82550" h="44450" prst="angle"/>
          <a:contourClr>
            <a:srgbClr val="FFFFFF"/>
          </a:contourClr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N" sz="2000" b="1">
              <a:solidFill>
                <a:srgbClr val="0000CC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Problems</a:t>
          </a:r>
        </a:p>
        <a:p>
          <a:pPr algn="ctr"/>
          <a:r>
            <a:rPr lang="en-IN" sz="2000" b="1" baseline="0">
              <a:solidFill>
                <a:srgbClr val="0000CC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 </a:t>
          </a:r>
        </a:p>
        <a:p>
          <a:pPr algn="ctr"/>
          <a:r>
            <a:rPr lang="en-IN" sz="2000" b="1" baseline="0">
              <a:solidFill>
                <a:srgbClr val="0000CC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Solutions</a:t>
          </a:r>
          <a:endParaRPr lang="en-IN" sz="2000" b="1">
            <a:solidFill>
              <a:srgbClr val="0000CC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twoCellAnchor>
  <xdr:twoCellAnchor>
    <xdr:from>
      <xdr:col>16</xdr:col>
      <xdr:colOff>15240</xdr:colOff>
      <xdr:row>8</xdr:row>
      <xdr:rowOff>152400</xdr:rowOff>
    </xdr:from>
    <xdr:to>
      <xdr:col>23</xdr:col>
      <xdr:colOff>542925</xdr:colOff>
      <xdr:row>15</xdr:row>
      <xdr:rowOff>3810</xdr:rowOff>
    </xdr:to>
    <xdr:grpSp>
      <xdr:nvGrpSpPr>
        <xdr:cNvPr id="10" name="Group 9">
          <a:extLst>
            <a:ext uri="{FF2B5EF4-FFF2-40B4-BE49-F238E27FC236}">
              <a16:creationId xmlns:a16="http://schemas.microsoft.com/office/drawing/2014/main" id="{1228B8E3-68E7-466C-BCFB-383FEA1F8325}"/>
            </a:ext>
          </a:extLst>
        </xdr:cNvPr>
        <xdr:cNvGrpSpPr/>
      </xdr:nvGrpSpPr>
      <xdr:grpSpPr>
        <a:xfrm>
          <a:off x="18775680" y="2590800"/>
          <a:ext cx="5076825" cy="2000250"/>
          <a:chOff x="6472767" y="6470650"/>
          <a:chExt cx="5641128" cy="3705860"/>
        </a:xfrm>
      </xdr:grpSpPr>
      <xdr:grpSp>
        <xdr:nvGrpSpPr>
          <xdr:cNvPr id="11" name="Group 10">
            <a:extLst>
              <a:ext uri="{FF2B5EF4-FFF2-40B4-BE49-F238E27FC236}">
                <a16:creationId xmlns:a16="http://schemas.microsoft.com/office/drawing/2014/main" id="{8654B058-D340-BAC9-415A-E596DC2BF23F}"/>
              </a:ext>
            </a:extLst>
          </xdr:cNvPr>
          <xdr:cNvGrpSpPr/>
        </xdr:nvGrpSpPr>
        <xdr:grpSpPr>
          <a:xfrm>
            <a:off x="6472767" y="6470650"/>
            <a:ext cx="3214158" cy="3705860"/>
            <a:chOff x="6472767" y="6470650"/>
            <a:chExt cx="3214158" cy="3705860"/>
          </a:xfrm>
        </xdr:grpSpPr>
        <xdr:pic>
          <xdr:nvPicPr>
            <xdr:cNvPr id="13" name="Picture 12">
              <a:extLst>
                <a:ext uri="{FF2B5EF4-FFF2-40B4-BE49-F238E27FC236}">
                  <a16:creationId xmlns:a16="http://schemas.microsoft.com/office/drawing/2014/main" id="{C9EF8562-CE1C-8150-546E-AE28394B6AB7}"/>
                </a:ext>
              </a:extLst>
            </xdr:cNvPr>
            <xdr:cNvPicPr>
              <a:picLocks noChangeAspect="1"/>
            </xdr:cNvPicPr>
          </xdr:nvPicPr>
          <xdr:blipFill rotWithShape="1">
            <a:blip xmlns:r="http://schemas.openxmlformats.org/officeDocument/2006/relationships" r:embed="rId13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 l="18108" t="1449" r="18107" b="2897"/>
            <a:stretch/>
          </xdr:blipFill>
          <xdr:spPr>
            <a:xfrm>
              <a:off x="6472767" y="6470650"/>
              <a:ext cx="2421467" cy="3705860"/>
            </a:xfrm>
            <a:prstGeom prst="rect">
              <a:avLst/>
            </a:prstGeom>
            <a:ln w="19050">
              <a:solidFill>
                <a:srgbClr val="FFFF00"/>
              </a:solidFill>
            </a:ln>
            <a:scene3d>
              <a:camera prst="orthographicFront"/>
              <a:lightRig rig="threePt" dir="t"/>
            </a:scene3d>
            <a:sp3d>
              <a:bevelT w="101600" prst="riblet"/>
            </a:sp3d>
          </xdr:spPr>
        </xdr:pic>
        <xdr:sp macro="" textlink="">
          <xdr:nvSpPr>
            <xdr:cNvPr id="14" name="Arrow: Chevron 13">
              <a:extLst>
                <a:ext uri="{FF2B5EF4-FFF2-40B4-BE49-F238E27FC236}">
                  <a16:creationId xmlns:a16="http://schemas.microsoft.com/office/drawing/2014/main" id="{3BA32342-6A95-4F29-9456-296300803F27}"/>
                </a:ext>
              </a:extLst>
            </xdr:cNvPr>
            <xdr:cNvSpPr/>
          </xdr:nvSpPr>
          <xdr:spPr>
            <a:xfrm flipH="1">
              <a:off x="8809562" y="7793566"/>
              <a:ext cx="330200" cy="512234"/>
            </a:xfrm>
            <a:prstGeom prst="chevron">
              <a:avLst/>
            </a:prstGeom>
            <a:blipFill>
              <a:blip xmlns:r="http://schemas.openxmlformats.org/officeDocument/2006/relationships" r:embed="rId14"/>
              <a:tile tx="0" ty="0" sx="100000" sy="100000" flip="none" algn="tl"/>
            </a:blipFill>
          </xdr:spPr>
          <xdr:style>
            <a:lnRef idx="0">
              <a:schemeClr val="accent2"/>
            </a:lnRef>
            <a:fillRef idx="3">
              <a:schemeClr val="accent2"/>
            </a:fillRef>
            <a:effectRef idx="3">
              <a:schemeClr val="accent2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en-US" sz="1100">
                <a:solidFill>
                  <a:schemeClr val="tx1"/>
                </a:solidFill>
              </a:endParaRPr>
            </a:p>
          </xdr:txBody>
        </xdr:sp>
        <xdr:sp macro="" textlink="">
          <xdr:nvSpPr>
            <xdr:cNvPr id="17" name="Arrow: Chevron 16">
              <a:extLst>
                <a:ext uri="{FF2B5EF4-FFF2-40B4-BE49-F238E27FC236}">
                  <a16:creationId xmlns:a16="http://schemas.microsoft.com/office/drawing/2014/main" id="{9A5D51E0-B5A3-3E0E-643B-C0FE74E1169A}"/>
                </a:ext>
              </a:extLst>
            </xdr:cNvPr>
            <xdr:cNvSpPr/>
          </xdr:nvSpPr>
          <xdr:spPr>
            <a:xfrm flipH="1">
              <a:off x="9080500" y="7802029"/>
              <a:ext cx="330200" cy="512234"/>
            </a:xfrm>
            <a:prstGeom prst="chevron">
              <a:avLst/>
            </a:prstGeom>
            <a:blipFill>
              <a:blip xmlns:r="http://schemas.openxmlformats.org/officeDocument/2006/relationships" r:embed="rId14"/>
              <a:tile tx="0" ty="0" sx="100000" sy="100000" flip="none" algn="tl"/>
            </a:blipFill>
          </xdr:spPr>
          <xdr:style>
            <a:lnRef idx="0">
              <a:schemeClr val="accent2"/>
            </a:lnRef>
            <a:fillRef idx="3">
              <a:schemeClr val="accent2"/>
            </a:fillRef>
            <a:effectRef idx="3">
              <a:schemeClr val="accent2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en-US" sz="1100">
                <a:solidFill>
                  <a:schemeClr val="tx1"/>
                </a:solidFill>
              </a:endParaRPr>
            </a:p>
          </xdr:txBody>
        </xdr:sp>
        <xdr:sp macro="" textlink="">
          <xdr:nvSpPr>
            <xdr:cNvPr id="20" name="Rectangle 19">
              <a:extLst>
                <a:ext uri="{FF2B5EF4-FFF2-40B4-BE49-F238E27FC236}">
                  <a16:creationId xmlns:a16="http://schemas.microsoft.com/office/drawing/2014/main" id="{0743C611-0D08-AB46-450A-90926AFA4798}"/>
                </a:ext>
              </a:extLst>
            </xdr:cNvPr>
            <xdr:cNvSpPr/>
          </xdr:nvSpPr>
          <xdr:spPr>
            <a:xfrm>
              <a:off x="9348259" y="7921624"/>
              <a:ext cx="338666" cy="281518"/>
            </a:xfrm>
            <a:prstGeom prst="rect">
              <a:avLst/>
            </a:prstGeom>
            <a:blipFill>
              <a:blip xmlns:r="http://schemas.openxmlformats.org/officeDocument/2006/relationships" r:embed="rId14"/>
              <a:tile tx="0" ty="0" sx="100000" sy="100000" flip="none" algn="tl"/>
            </a:blipFill>
            <a:ln>
              <a:noFill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en-US" sz="1100"/>
            </a:p>
          </xdr:txBody>
        </xdr:sp>
      </xdr:grpSp>
      <xdr:sp macro="" textlink="">
        <xdr:nvSpPr>
          <xdr:cNvPr id="12" name="Rectangle 11">
            <a:extLst>
              <a:ext uri="{FF2B5EF4-FFF2-40B4-BE49-F238E27FC236}">
                <a16:creationId xmlns:a16="http://schemas.microsoft.com/office/drawing/2014/main" id="{1DCF4B81-F3DC-BEF8-882A-10B8876CBA37}"/>
              </a:ext>
            </a:extLst>
          </xdr:cNvPr>
          <xdr:cNvSpPr/>
        </xdr:nvSpPr>
        <xdr:spPr>
          <a:xfrm>
            <a:off x="9347835" y="6774181"/>
            <a:ext cx="2766060" cy="3017520"/>
          </a:xfrm>
          <a:prstGeom prst="rect">
            <a:avLst/>
          </a:prstGeom>
          <a:noFill/>
        </xdr:spPr>
        <xdr:txBody>
          <a:bodyPr wrap="none" lIns="91440" tIns="45720" rIns="91440" bIns="45720" anchor="ctr">
            <a:noAutofit/>
          </a:bodyPr>
          <a:lstStyle/>
          <a:p>
            <a:pPr algn="ctr"/>
            <a:r>
              <a:rPr lang="gu-IN" sz="1200" b="1" cap="none" spc="0">
                <a:ln w="0"/>
                <a:solidFill>
                  <a:schemeClr val="tx1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</a:rPr>
              <a:t>આ સોફ્ટવેર </a:t>
            </a:r>
            <a:endParaRPr lang="en-US" sz="1200" b="1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endParaRPr>
          </a:p>
          <a:p>
            <a:pPr algn="ctr"/>
            <a:r>
              <a:rPr lang="gu-IN" sz="1200" b="1" cap="none" spc="0">
                <a:ln w="0"/>
                <a:solidFill>
                  <a:srgbClr val="C00000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</a:rPr>
              <a:t>બ્રિજેશકુમાર કુમાર કે. પટેલ </a:t>
            </a:r>
            <a:endParaRPr lang="en-US" sz="1200" b="1" cap="none" spc="0">
              <a:ln w="0"/>
              <a:solidFill>
                <a:srgbClr val="C0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endParaRPr>
          </a:p>
          <a:p>
            <a:pPr algn="ctr"/>
            <a:r>
              <a:rPr lang="gu-IN" sz="1200" b="1" cap="none" spc="0">
                <a:ln w="0"/>
                <a:solidFill>
                  <a:srgbClr val="002060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</a:rPr>
              <a:t>( કુવાદરા પ્રાથમિક શાળા ) </a:t>
            </a:r>
            <a:endParaRPr lang="en-US" sz="1200" b="1" cap="none" spc="0">
              <a:ln w="0"/>
              <a:solidFill>
                <a:srgbClr val="00206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endParaRPr>
          </a:p>
          <a:p>
            <a:pPr algn="ctr"/>
            <a:r>
              <a:rPr lang="gu-IN" sz="1200" b="1" cap="none" spc="0">
                <a:ln w="0"/>
                <a:solidFill>
                  <a:schemeClr val="tx1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</a:rPr>
              <a:t>દ્વારા બનાવવામાં આવ્યું છે.</a:t>
            </a:r>
            <a:endParaRPr lang="en-US" sz="1200" b="1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endParaRPr>
          </a:p>
          <a:p>
            <a:pPr algn="ctr"/>
            <a:r>
              <a:rPr lang="gu-IN" sz="1200" b="1" cap="none" spc="0">
                <a:ln w="0"/>
                <a:solidFill>
                  <a:schemeClr val="tx1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</a:rPr>
              <a:t>અન્ય ટેકનીકલ માહિતી માટે કે </a:t>
            </a:r>
            <a:endParaRPr lang="en-US" sz="1200" b="1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endParaRPr>
          </a:p>
          <a:p>
            <a:pPr algn="ctr"/>
            <a:r>
              <a:rPr lang="gu-IN" sz="1200" b="1" cap="none" spc="0">
                <a:ln w="0"/>
                <a:solidFill>
                  <a:schemeClr val="tx1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</a:rPr>
              <a:t>આ સોફ્ટવેર બાબતે પ્રશ્ન હોય તો મને </a:t>
            </a:r>
            <a:endParaRPr lang="en-US" sz="1200" b="1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endParaRPr>
          </a:p>
          <a:p>
            <a:pPr algn="ctr"/>
            <a:r>
              <a:rPr lang="gu-IN" sz="1200" b="1" cap="none" spc="0">
                <a:ln w="0"/>
                <a:solidFill>
                  <a:srgbClr val="C00000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</a:rPr>
              <a:t>+91 77780 31603 વોટ્સ એપ </a:t>
            </a:r>
            <a:r>
              <a:rPr lang="gu-IN" sz="1200" b="1" cap="none" spc="0">
                <a:ln w="0"/>
                <a:solidFill>
                  <a:schemeClr val="tx1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</a:rPr>
              <a:t>કરવું. </a:t>
            </a:r>
            <a:endParaRPr lang="en-US" sz="1200" b="1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endParaRPr>
          </a:p>
          <a:p>
            <a:pPr algn="ctr"/>
            <a:r>
              <a:rPr lang="gu-IN" sz="1200" b="1" cap="none" spc="0">
                <a:ln w="0"/>
                <a:solidFill>
                  <a:schemeClr val="tx1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</a:rPr>
              <a:t>કોલ કરવો નહી.</a:t>
            </a:r>
            <a:endParaRPr lang="en-US" sz="1200" b="1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endParaRPr>
          </a:p>
        </xdr:txBody>
      </xdr:sp>
    </xdr:grpSp>
    <xdr:clientData/>
  </xdr:twoCellAnchor>
  <xdr:twoCellAnchor>
    <xdr:from>
      <xdr:col>4</xdr:col>
      <xdr:colOff>259080</xdr:colOff>
      <xdr:row>10</xdr:row>
      <xdr:rowOff>137160</xdr:rowOff>
    </xdr:from>
    <xdr:to>
      <xdr:col>9</xdr:col>
      <xdr:colOff>38100</xdr:colOff>
      <xdr:row>16</xdr:row>
      <xdr:rowOff>106680</xdr:rowOff>
    </xdr:to>
    <xdr:grpSp>
      <xdr:nvGrpSpPr>
        <xdr:cNvPr id="22" name="Group 21">
          <a:extLst>
            <a:ext uri="{FF2B5EF4-FFF2-40B4-BE49-F238E27FC236}">
              <a16:creationId xmlns:a16="http://schemas.microsoft.com/office/drawing/2014/main" id="{930D381A-2D8F-480C-AD75-6C2C4D4AE4F6}"/>
            </a:ext>
          </a:extLst>
        </xdr:cNvPr>
        <xdr:cNvGrpSpPr/>
      </xdr:nvGrpSpPr>
      <xdr:grpSpPr>
        <a:xfrm>
          <a:off x="11704320" y="3055620"/>
          <a:ext cx="2827020" cy="2133600"/>
          <a:chOff x="12222480" y="3550920"/>
          <a:chExt cx="2827020" cy="2133600"/>
        </a:xfrm>
      </xdr:grpSpPr>
      <xdr:sp macro="" textlink="">
        <xdr:nvSpPr>
          <xdr:cNvPr id="23" name="Rectangle 22">
            <a:extLst>
              <a:ext uri="{FF2B5EF4-FFF2-40B4-BE49-F238E27FC236}">
                <a16:creationId xmlns:a16="http://schemas.microsoft.com/office/drawing/2014/main" id="{B7812FCA-2D62-BC1B-37B7-5F1DC73C44A3}"/>
              </a:ext>
            </a:extLst>
          </xdr:cNvPr>
          <xdr:cNvSpPr/>
        </xdr:nvSpPr>
        <xdr:spPr>
          <a:xfrm>
            <a:off x="12222480" y="3550920"/>
            <a:ext cx="2827020" cy="2133600"/>
          </a:xfrm>
          <a:prstGeom prst="rect">
            <a:avLst/>
          </a:prstGeom>
          <a:blipFill>
            <a:blip xmlns:r="http://schemas.openxmlformats.org/officeDocument/2006/relationships" r:embed="rId2"/>
            <a:tile tx="0" ty="0" sx="100000" sy="100000" flip="none" algn="tl"/>
          </a:blip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n-IN" sz="2200" b="1">
                <a:solidFill>
                  <a:srgbClr val="0066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SOE Patrak</a:t>
            </a:r>
            <a:r>
              <a:rPr lang="en-IN" sz="2200" b="1" baseline="0">
                <a:solidFill>
                  <a:srgbClr val="0066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 Buttons</a:t>
            </a:r>
            <a:endParaRPr lang="en-IN" sz="2200" b="1">
              <a:solidFill>
                <a:srgbClr val="006600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24" name="Rectangle 23">
            <a:hlinkClick xmlns:r="http://schemas.openxmlformats.org/officeDocument/2006/relationships" r:id="rId15"/>
            <a:extLst>
              <a:ext uri="{FF2B5EF4-FFF2-40B4-BE49-F238E27FC236}">
                <a16:creationId xmlns:a16="http://schemas.microsoft.com/office/drawing/2014/main" id="{46944A64-12F6-DCF3-FA23-84EDA5DAEE51}"/>
              </a:ext>
            </a:extLst>
          </xdr:cNvPr>
          <xdr:cNvSpPr/>
        </xdr:nvSpPr>
        <xdr:spPr>
          <a:xfrm>
            <a:off x="12336780" y="4091940"/>
            <a:ext cx="1280160" cy="457200"/>
          </a:xfrm>
          <a:prstGeom prst="rect">
            <a:avLst/>
          </a:prstGeom>
          <a:solidFill>
            <a:schemeClr val="tx1"/>
          </a:solidFill>
          <a:ln>
            <a:noFill/>
          </a:ln>
          <a:effectLst/>
          <a:scene3d>
            <a:camera prst="orthographicFront">
              <a:rot lat="0" lon="0" rev="0"/>
            </a:camera>
            <a:lightRig rig="glow" dir="t">
              <a:rot lat="0" lon="0" rev="14100000"/>
            </a:lightRig>
          </a:scene3d>
          <a:sp3d prstMaterial="softEdge">
            <a:bevelT w="127000" prst="artDeco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/>
              <a:t>School Grade</a:t>
            </a:r>
          </a:p>
        </xdr:txBody>
      </xdr:sp>
      <xdr:sp macro="" textlink="">
        <xdr:nvSpPr>
          <xdr:cNvPr id="27" name="Rectangle 26">
            <a:hlinkClick xmlns:r="http://schemas.openxmlformats.org/officeDocument/2006/relationships" r:id="rId16"/>
            <a:extLst>
              <a:ext uri="{FF2B5EF4-FFF2-40B4-BE49-F238E27FC236}">
                <a16:creationId xmlns:a16="http://schemas.microsoft.com/office/drawing/2014/main" id="{7F19BE8B-707C-8A4A-96E8-A8D374B3D292}"/>
              </a:ext>
            </a:extLst>
          </xdr:cNvPr>
          <xdr:cNvSpPr/>
        </xdr:nvSpPr>
        <xdr:spPr>
          <a:xfrm>
            <a:off x="13670280" y="4091940"/>
            <a:ext cx="1280160" cy="457200"/>
          </a:xfrm>
          <a:prstGeom prst="rect">
            <a:avLst/>
          </a:prstGeom>
          <a:solidFill>
            <a:srgbClr val="002060"/>
          </a:solidFill>
          <a:ln>
            <a:noFill/>
          </a:ln>
          <a:effectLst/>
          <a:scene3d>
            <a:camera prst="orthographicFront">
              <a:rot lat="0" lon="0" rev="0"/>
            </a:camera>
            <a:lightRig rig="glow" dir="t">
              <a:rot lat="0" lon="0" rev="14100000"/>
            </a:lightRig>
          </a:scene3d>
          <a:sp3d prstMaterial="softEdge">
            <a:bevelT w="127000" prst="artDeco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/>
              <a:t>Subject Grade</a:t>
            </a:r>
          </a:p>
        </xdr:txBody>
      </xdr:sp>
      <xdr:sp macro="" textlink="">
        <xdr:nvSpPr>
          <xdr:cNvPr id="30" name="Rectangle 29">
            <a:hlinkClick xmlns:r="http://schemas.openxmlformats.org/officeDocument/2006/relationships" r:id="rId17"/>
            <a:extLst>
              <a:ext uri="{FF2B5EF4-FFF2-40B4-BE49-F238E27FC236}">
                <a16:creationId xmlns:a16="http://schemas.microsoft.com/office/drawing/2014/main" id="{F2E9926D-8DE3-CE52-B345-752EBC916330}"/>
              </a:ext>
            </a:extLst>
          </xdr:cNvPr>
          <xdr:cNvSpPr/>
        </xdr:nvSpPr>
        <xdr:spPr>
          <a:xfrm>
            <a:off x="12352020" y="4625340"/>
            <a:ext cx="1280160" cy="457200"/>
          </a:xfrm>
          <a:prstGeom prst="rect">
            <a:avLst/>
          </a:prstGeom>
          <a:solidFill>
            <a:srgbClr val="008000"/>
          </a:solidFill>
          <a:ln>
            <a:noFill/>
          </a:ln>
          <a:effectLst/>
          <a:scene3d>
            <a:camera prst="orthographicFront">
              <a:rot lat="0" lon="0" rev="0"/>
            </a:camera>
            <a:lightRig rig="glow" dir="t">
              <a:rot lat="0" lon="0" rev="14100000"/>
            </a:lightRig>
          </a:scene3d>
          <a:sp3d prstMaterial="softEdge">
            <a:bevelT w="127000" prst="artDeco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/>
              <a:t>Pass Number </a:t>
            </a:r>
          </a:p>
        </xdr:txBody>
      </xdr:sp>
      <xdr:sp macro="" textlink="">
        <xdr:nvSpPr>
          <xdr:cNvPr id="32" name="Rectangle 31">
            <a:hlinkClick xmlns:r="http://schemas.openxmlformats.org/officeDocument/2006/relationships" r:id="rId18"/>
            <a:extLst>
              <a:ext uri="{FF2B5EF4-FFF2-40B4-BE49-F238E27FC236}">
                <a16:creationId xmlns:a16="http://schemas.microsoft.com/office/drawing/2014/main" id="{A00F2815-DC0A-2D45-C2DB-43823B52DFDB}"/>
              </a:ext>
            </a:extLst>
          </xdr:cNvPr>
          <xdr:cNvSpPr/>
        </xdr:nvSpPr>
        <xdr:spPr>
          <a:xfrm>
            <a:off x="13685520" y="4625340"/>
            <a:ext cx="1280160" cy="457200"/>
          </a:xfrm>
          <a:prstGeom prst="rect">
            <a:avLst/>
          </a:prstGeom>
          <a:solidFill>
            <a:srgbClr val="C00000"/>
          </a:solidFill>
          <a:ln>
            <a:noFill/>
          </a:ln>
          <a:effectLst/>
          <a:scene3d>
            <a:camera prst="orthographicFront">
              <a:rot lat="0" lon="0" rev="0"/>
            </a:camera>
            <a:lightRig rig="glow" dir="t">
              <a:rot lat="0" lon="0" rev="14100000"/>
            </a:lightRig>
          </a:scene3d>
          <a:sp3d prstMaterial="softEdge">
            <a:bevelT w="127000" prst="artDeco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/>
              <a:t>Action Plan</a:t>
            </a:r>
          </a:p>
        </xdr:txBody>
      </xdr:sp>
      <xdr:sp macro="" textlink="">
        <xdr:nvSpPr>
          <xdr:cNvPr id="33" name="Rectangle 32">
            <a:hlinkClick xmlns:r="http://schemas.openxmlformats.org/officeDocument/2006/relationships" r:id="rId19"/>
            <a:extLst>
              <a:ext uri="{FF2B5EF4-FFF2-40B4-BE49-F238E27FC236}">
                <a16:creationId xmlns:a16="http://schemas.microsoft.com/office/drawing/2014/main" id="{997A7D47-6DD1-42EE-A841-E52B429B243B}"/>
              </a:ext>
            </a:extLst>
          </xdr:cNvPr>
          <xdr:cNvSpPr/>
        </xdr:nvSpPr>
        <xdr:spPr>
          <a:xfrm>
            <a:off x="13075920" y="5143500"/>
            <a:ext cx="1280160" cy="457200"/>
          </a:xfrm>
          <a:prstGeom prst="rect">
            <a:avLst/>
          </a:prstGeom>
          <a:solidFill>
            <a:srgbClr val="660066"/>
          </a:solidFill>
          <a:ln>
            <a:noFill/>
          </a:ln>
          <a:effectLst/>
          <a:scene3d>
            <a:camera prst="orthographicFront">
              <a:rot lat="0" lon="0" rev="0"/>
            </a:camera>
            <a:lightRig rig="glow" dir="t">
              <a:rot lat="0" lon="0" rev="14100000"/>
            </a:lightRig>
          </a:scene3d>
          <a:sp3d prstMaterial="softEdge">
            <a:bevelT w="127000" prst="artDeco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U Dise Plus</a:t>
            </a:r>
          </a:p>
        </xdr:txBody>
      </xdr:sp>
    </xdr:grpSp>
    <xdr:clientData/>
  </xdr:twoCellAnchor>
  <xdr:twoCellAnchor>
    <xdr:from>
      <xdr:col>10</xdr:col>
      <xdr:colOff>411480</xdr:colOff>
      <xdr:row>0</xdr:row>
      <xdr:rowOff>160020</xdr:rowOff>
    </xdr:from>
    <xdr:to>
      <xdr:col>15</xdr:col>
      <xdr:colOff>403017</xdr:colOff>
      <xdr:row>11</xdr:row>
      <xdr:rowOff>383540</xdr:rowOff>
    </xdr:to>
    <xdr:grpSp>
      <xdr:nvGrpSpPr>
        <xdr:cNvPr id="64" name="Group 63">
          <a:extLst>
            <a:ext uri="{FF2B5EF4-FFF2-40B4-BE49-F238E27FC236}">
              <a16:creationId xmlns:a16="http://schemas.microsoft.com/office/drawing/2014/main" id="{C4B821A5-5847-41C9-A0D1-14A75A3E38B2}"/>
            </a:ext>
          </a:extLst>
        </xdr:cNvPr>
        <xdr:cNvGrpSpPr/>
      </xdr:nvGrpSpPr>
      <xdr:grpSpPr>
        <a:xfrm>
          <a:off x="15514320" y="160020"/>
          <a:ext cx="3039537" cy="3378200"/>
          <a:chOff x="15560040" y="182880"/>
          <a:chExt cx="3086100" cy="3268980"/>
        </a:xfrm>
      </xdr:grpSpPr>
      <xdr:sp macro="" textlink="">
        <xdr:nvSpPr>
          <xdr:cNvPr id="65" name="Rectangle 64">
            <a:extLst>
              <a:ext uri="{FF2B5EF4-FFF2-40B4-BE49-F238E27FC236}">
                <a16:creationId xmlns:a16="http://schemas.microsoft.com/office/drawing/2014/main" id="{920F7385-FE45-64AF-3AC4-4FB73D2B83AA}"/>
              </a:ext>
            </a:extLst>
          </xdr:cNvPr>
          <xdr:cNvSpPr/>
        </xdr:nvSpPr>
        <xdr:spPr>
          <a:xfrm>
            <a:off x="15560040" y="182880"/>
            <a:ext cx="3086100" cy="3268980"/>
          </a:xfrm>
          <a:prstGeom prst="rect">
            <a:avLst/>
          </a:prstGeom>
          <a:blipFill>
            <a:blip xmlns:r="http://schemas.openxmlformats.org/officeDocument/2006/relationships" r:embed="rId2"/>
            <a:tile tx="0" ty="0" sx="100000" sy="100000" flip="none" algn="tl"/>
          </a:blip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n-IN" sz="2800" b="1">
                <a:solidFill>
                  <a:srgbClr val="3333FF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Result Buttons</a:t>
            </a:r>
            <a:endParaRPr lang="en-IN" sz="1200" b="1">
              <a:solidFill>
                <a:srgbClr val="3333FF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66" name="Rectangle 65">
            <a:hlinkClick xmlns:r="http://schemas.openxmlformats.org/officeDocument/2006/relationships" r:id="rId20"/>
            <a:extLst>
              <a:ext uri="{FF2B5EF4-FFF2-40B4-BE49-F238E27FC236}">
                <a16:creationId xmlns:a16="http://schemas.microsoft.com/office/drawing/2014/main" id="{8623CBEA-59AA-F83C-E2E4-05E49D390DB0}"/>
              </a:ext>
            </a:extLst>
          </xdr:cNvPr>
          <xdr:cNvSpPr/>
        </xdr:nvSpPr>
        <xdr:spPr>
          <a:xfrm>
            <a:off x="15765780" y="728974"/>
            <a:ext cx="1249680" cy="530925"/>
          </a:xfrm>
          <a:prstGeom prst="rect">
            <a:avLst/>
          </a:prstGeom>
          <a:solidFill>
            <a:schemeClr val="bg2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ysClr val="windowText" lastClr="000000"/>
                </a:solidFill>
              </a:rPr>
              <a:t>Front Page Patrak-C</a:t>
            </a:r>
          </a:p>
        </xdr:txBody>
      </xdr:sp>
      <xdr:sp macro="" textlink="">
        <xdr:nvSpPr>
          <xdr:cNvPr id="67" name="Rectangle 66">
            <a:hlinkClick xmlns:r="http://schemas.openxmlformats.org/officeDocument/2006/relationships" r:id="rId21"/>
            <a:extLst>
              <a:ext uri="{FF2B5EF4-FFF2-40B4-BE49-F238E27FC236}">
                <a16:creationId xmlns:a16="http://schemas.microsoft.com/office/drawing/2014/main" id="{8DC6610B-365B-4296-10BE-FC58A33741CF}"/>
              </a:ext>
            </a:extLst>
          </xdr:cNvPr>
          <xdr:cNvSpPr/>
        </xdr:nvSpPr>
        <xdr:spPr>
          <a:xfrm>
            <a:off x="17228820" y="728974"/>
            <a:ext cx="1249680" cy="530925"/>
          </a:xfrm>
          <a:prstGeom prst="rect">
            <a:avLst/>
          </a:prstGeom>
          <a:solidFill>
            <a:srgbClr val="66FFFF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002060"/>
                </a:solidFill>
              </a:rPr>
              <a:t>Front Page Patrak-B</a:t>
            </a:r>
          </a:p>
        </xdr:txBody>
      </xdr:sp>
      <xdr:sp macro="" textlink="">
        <xdr:nvSpPr>
          <xdr:cNvPr id="68" name="Rectangle 67">
            <a:hlinkClick xmlns:r="http://schemas.openxmlformats.org/officeDocument/2006/relationships" r:id="rId22"/>
            <a:extLst>
              <a:ext uri="{FF2B5EF4-FFF2-40B4-BE49-F238E27FC236}">
                <a16:creationId xmlns:a16="http://schemas.microsoft.com/office/drawing/2014/main" id="{F7E6BC73-1EA3-7D58-F6DB-6CF0C6F0F66C}"/>
              </a:ext>
            </a:extLst>
          </xdr:cNvPr>
          <xdr:cNvSpPr/>
        </xdr:nvSpPr>
        <xdr:spPr>
          <a:xfrm>
            <a:off x="15765780" y="1426761"/>
            <a:ext cx="1249680" cy="530925"/>
          </a:xfrm>
          <a:prstGeom prst="rect">
            <a:avLst/>
          </a:prstGeom>
          <a:solidFill>
            <a:srgbClr val="00FF00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006600"/>
                </a:solidFill>
              </a:rPr>
              <a:t>Sem-1 </a:t>
            </a:r>
          </a:p>
          <a:p>
            <a:pPr algn="ctr"/>
            <a:r>
              <a:rPr lang="en-IN" sz="1400" b="1">
                <a:solidFill>
                  <a:srgbClr val="006600"/>
                </a:solidFill>
              </a:rPr>
              <a:t>Patrak-C</a:t>
            </a:r>
          </a:p>
        </xdr:txBody>
      </xdr:sp>
      <xdr:sp macro="" textlink="">
        <xdr:nvSpPr>
          <xdr:cNvPr id="69" name="Rectangle 68">
            <a:hlinkClick xmlns:r="http://schemas.openxmlformats.org/officeDocument/2006/relationships" r:id="rId23"/>
            <a:extLst>
              <a:ext uri="{FF2B5EF4-FFF2-40B4-BE49-F238E27FC236}">
                <a16:creationId xmlns:a16="http://schemas.microsoft.com/office/drawing/2014/main" id="{186D6E8C-96D0-74C7-C33C-201BB0E388DE}"/>
              </a:ext>
            </a:extLst>
          </xdr:cNvPr>
          <xdr:cNvSpPr/>
        </xdr:nvSpPr>
        <xdr:spPr>
          <a:xfrm>
            <a:off x="17228820" y="1426761"/>
            <a:ext cx="1249680" cy="530925"/>
          </a:xfrm>
          <a:prstGeom prst="rect">
            <a:avLst/>
          </a:prstGeom>
          <a:solidFill>
            <a:srgbClr val="FF99FF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C00000"/>
                </a:solidFill>
              </a:rPr>
              <a:t>Sem-2 </a:t>
            </a:r>
          </a:p>
          <a:p>
            <a:pPr algn="ctr"/>
            <a:r>
              <a:rPr lang="en-IN" sz="1400" b="1">
                <a:solidFill>
                  <a:srgbClr val="C00000"/>
                </a:solidFill>
              </a:rPr>
              <a:t>Patrak-C</a:t>
            </a:r>
          </a:p>
        </xdr:txBody>
      </xdr:sp>
      <xdr:sp macro="" textlink="">
        <xdr:nvSpPr>
          <xdr:cNvPr id="70" name="Rectangle 69">
            <a:hlinkClick xmlns:r="http://schemas.openxmlformats.org/officeDocument/2006/relationships" r:id="rId24"/>
            <a:extLst>
              <a:ext uri="{FF2B5EF4-FFF2-40B4-BE49-F238E27FC236}">
                <a16:creationId xmlns:a16="http://schemas.microsoft.com/office/drawing/2014/main" id="{F6C7BF9A-1287-C996-C771-5E49206E5AA8}"/>
              </a:ext>
            </a:extLst>
          </xdr:cNvPr>
          <xdr:cNvSpPr/>
        </xdr:nvSpPr>
        <xdr:spPr>
          <a:xfrm>
            <a:off x="15765780" y="2132133"/>
            <a:ext cx="1249680" cy="530925"/>
          </a:xfrm>
          <a:prstGeom prst="rect">
            <a:avLst/>
          </a:prstGeom>
          <a:solidFill>
            <a:schemeClr val="accent4">
              <a:lumMod val="20000"/>
              <a:lumOff val="80000"/>
            </a:schemeClr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FF0000"/>
                </a:solidFill>
              </a:rPr>
              <a:t>Patrak-F</a:t>
            </a:r>
            <a:r>
              <a:rPr lang="en-IN" sz="1400" b="1" baseline="0">
                <a:solidFill>
                  <a:srgbClr val="FF0000"/>
                </a:solidFill>
              </a:rPr>
              <a:t> </a:t>
            </a:r>
          </a:p>
          <a:p>
            <a:pPr algn="ctr"/>
            <a:r>
              <a:rPr lang="en-IN" sz="1400" b="1" baseline="0">
                <a:solidFill>
                  <a:srgbClr val="FF0000"/>
                </a:solidFill>
              </a:rPr>
              <a:t>1-Student</a:t>
            </a:r>
            <a:endParaRPr lang="en-IN" sz="1400" b="1">
              <a:solidFill>
                <a:srgbClr val="FF0000"/>
              </a:solidFill>
            </a:endParaRPr>
          </a:p>
        </xdr:txBody>
      </xdr:sp>
      <xdr:sp macro="" textlink="">
        <xdr:nvSpPr>
          <xdr:cNvPr id="71" name="Rectangle 70">
            <a:hlinkClick xmlns:r="http://schemas.openxmlformats.org/officeDocument/2006/relationships" r:id="rId25"/>
            <a:extLst>
              <a:ext uri="{FF2B5EF4-FFF2-40B4-BE49-F238E27FC236}">
                <a16:creationId xmlns:a16="http://schemas.microsoft.com/office/drawing/2014/main" id="{215A3D6B-524F-EDA0-41EA-322E583945F0}"/>
              </a:ext>
            </a:extLst>
          </xdr:cNvPr>
          <xdr:cNvSpPr/>
        </xdr:nvSpPr>
        <xdr:spPr>
          <a:xfrm>
            <a:off x="17228820" y="2132133"/>
            <a:ext cx="1249680" cy="530925"/>
          </a:xfrm>
          <a:prstGeom prst="rect">
            <a:avLst/>
          </a:prstGeom>
          <a:solidFill>
            <a:schemeClr val="accent6">
              <a:lumMod val="20000"/>
              <a:lumOff val="80000"/>
            </a:schemeClr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accent6">
                    <a:lumMod val="50000"/>
                  </a:schemeClr>
                </a:solidFill>
              </a:rPr>
              <a:t>Patrak-F</a:t>
            </a:r>
          </a:p>
          <a:p>
            <a:pPr algn="ctr"/>
            <a:r>
              <a:rPr lang="en-IN" sz="1400" b="1">
                <a:solidFill>
                  <a:schemeClr val="accent6">
                    <a:lumMod val="50000"/>
                  </a:schemeClr>
                </a:solidFill>
              </a:rPr>
              <a:t>2-Students</a:t>
            </a:r>
          </a:p>
        </xdr:txBody>
      </xdr:sp>
      <xdr:sp macro="" textlink="">
        <xdr:nvSpPr>
          <xdr:cNvPr id="72" name="Rectangle 71">
            <a:hlinkClick xmlns:r="http://schemas.openxmlformats.org/officeDocument/2006/relationships" r:id="rId26"/>
            <a:extLst>
              <a:ext uri="{FF2B5EF4-FFF2-40B4-BE49-F238E27FC236}">
                <a16:creationId xmlns:a16="http://schemas.microsoft.com/office/drawing/2014/main" id="{DFA7EDEC-0B2D-7084-8E4C-FE4DEBD6A26D}"/>
              </a:ext>
            </a:extLst>
          </xdr:cNvPr>
          <xdr:cNvSpPr/>
        </xdr:nvSpPr>
        <xdr:spPr>
          <a:xfrm>
            <a:off x="16497300" y="2802693"/>
            <a:ext cx="1249680" cy="530925"/>
          </a:xfrm>
          <a:prstGeom prst="rect">
            <a:avLst/>
          </a:prstGeom>
          <a:solidFill>
            <a:srgbClr val="FFFF00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ysClr val="windowText" lastClr="000000"/>
                </a:solidFill>
              </a:rPr>
              <a:t>Patrak F Private</a:t>
            </a:r>
          </a:p>
        </xdr:txBody>
      </xdr:sp>
    </xdr:grpSp>
    <xdr:clientData/>
  </xdr:twoCellAnchor>
  <xdr:twoCellAnchor>
    <xdr:from>
      <xdr:col>9</xdr:col>
      <xdr:colOff>129541</xdr:colOff>
      <xdr:row>10</xdr:row>
      <xdr:rowOff>152400</xdr:rowOff>
    </xdr:from>
    <xdr:to>
      <xdr:col>10</xdr:col>
      <xdr:colOff>342900</xdr:colOff>
      <xdr:row>13</xdr:row>
      <xdr:rowOff>68604</xdr:rowOff>
    </xdr:to>
    <xdr:sp macro="" textlink="">
      <xdr:nvSpPr>
        <xdr:cNvPr id="3" name="Rectangle 2">
          <a:hlinkClick xmlns:r="http://schemas.openxmlformats.org/officeDocument/2006/relationships" r:id="rId27"/>
          <a:extLst>
            <a:ext uri="{FF2B5EF4-FFF2-40B4-BE49-F238E27FC236}">
              <a16:creationId xmlns:a16="http://schemas.microsoft.com/office/drawing/2014/main" id="{1980B256-AB35-4426-8997-18B98FC0D44F}"/>
            </a:ext>
          </a:extLst>
        </xdr:cNvPr>
        <xdr:cNvSpPr/>
      </xdr:nvSpPr>
      <xdr:spPr>
        <a:xfrm>
          <a:off x="14622781" y="3070860"/>
          <a:ext cx="822959" cy="868704"/>
        </a:xfrm>
        <a:prstGeom prst="rect">
          <a:avLst/>
        </a:prstGeom>
        <a:solidFill>
          <a:schemeClr val="bg2"/>
        </a:solidFill>
        <a:ln>
          <a:noFill/>
        </a:ln>
        <a:effectLst>
          <a:outerShdw blurRad="107950" dist="12700" dir="5400000" algn="ctr">
            <a:srgbClr val="000000"/>
          </a:outerShdw>
        </a:effectLst>
        <a:scene3d>
          <a:camera prst="orthographicFront">
            <a:rot lat="0" lon="0" rev="0"/>
          </a:camera>
          <a:lightRig rig="soft" dir="t">
            <a:rot lat="0" lon="0" rev="0"/>
          </a:lightRig>
        </a:scene3d>
        <a:sp3d contourW="44450" prstMaterial="matte">
          <a:bevelT w="63500" h="63500" prst="artDeco"/>
          <a:contourClr>
            <a:srgbClr val="FFFFFF"/>
          </a:contourClr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N" sz="1400" b="1">
              <a:solidFill>
                <a:sysClr val="windowText" lastClr="000000"/>
              </a:solidFill>
            </a:rPr>
            <a:t>Online Marks Slip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30480</xdr:colOff>
      <xdr:row>1</xdr:row>
      <xdr:rowOff>289560</xdr:rowOff>
    </xdr:from>
    <xdr:to>
      <xdr:col>15</xdr:col>
      <xdr:colOff>274320</xdr:colOff>
      <xdr:row>7</xdr:row>
      <xdr:rowOff>60960</xdr:rowOff>
    </xdr:to>
    <xdr:sp macro="" textlink="">
      <xdr:nvSpPr>
        <xdr:cNvPr id="2" name="Rectangl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8C17EA87-E067-495B-BD87-466329625D1A}"/>
            </a:ext>
          </a:extLst>
        </xdr:cNvPr>
        <xdr:cNvSpPr/>
      </xdr:nvSpPr>
      <xdr:spPr>
        <a:xfrm>
          <a:off x="7955280" y="487680"/>
          <a:ext cx="1463040" cy="1264920"/>
        </a:xfrm>
        <a:prstGeom prst="rect">
          <a:avLst/>
        </a:prstGeom>
        <a:solidFill>
          <a:srgbClr val="3333FF"/>
        </a:solidFill>
        <a:ln>
          <a:noFill/>
        </a:ln>
        <a:effectLst>
          <a:outerShdw blurRad="225425" dist="50800" dir="5220000" algn="ctr">
            <a:srgbClr val="000000">
              <a:alpha val="33000"/>
            </a:srgbClr>
          </a:outerShdw>
        </a:effectLst>
        <a:scene3d>
          <a:camera prst="perspectiveFront" fov="3300000">
            <a:rot lat="486000" lon="19530000" rev="174000"/>
          </a:camera>
          <a:lightRig rig="harsh" dir="t">
            <a:rot lat="0" lon="0" rev="3000000"/>
          </a:lightRig>
        </a:scene3d>
        <a:sp3d extrusionH="254000" contourW="19050">
          <a:bevelT w="82550" h="44450" prst="angle"/>
          <a:bevelB w="82550" h="44450" prst="angle"/>
          <a:contourClr>
            <a:srgbClr val="FFFFFF"/>
          </a:contourClr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N" sz="2400" b="1">
              <a:solidFill>
                <a:srgbClr val="FFFF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Home Page</a:t>
          </a:r>
        </a:p>
      </xdr:txBody>
    </xdr:sp>
    <xdr:clientData/>
  </xdr:twoCellAnchor>
  <xdr:twoCellAnchor>
    <xdr:from>
      <xdr:col>12</xdr:col>
      <xdr:colOff>586740</xdr:colOff>
      <xdr:row>8</xdr:row>
      <xdr:rowOff>160020</xdr:rowOff>
    </xdr:from>
    <xdr:to>
      <xdr:col>21</xdr:col>
      <xdr:colOff>177165</xdr:colOff>
      <xdr:row>16</xdr:row>
      <xdr:rowOff>220980</xdr:rowOff>
    </xdr:to>
    <xdr:grpSp>
      <xdr:nvGrpSpPr>
        <xdr:cNvPr id="3" name="Group 2">
          <a:extLst>
            <a:ext uri="{FF2B5EF4-FFF2-40B4-BE49-F238E27FC236}">
              <a16:creationId xmlns:a16="http://schemas.microsoft.com/office/drawing/2014/main" id="{16366C3A-6994-4DB6-9E0B-6F334AD2FFFD}"/>
            </a:ext>
          </a:extLst>
        </xdr:cNvPr>
        <xdr:cNvGrpSpPr/>
      </xdr:nvGrpSpPr>
      <xdr:grpSpPr>
        <a:xfrm>
          <a:off x="7901940" y="2118360"/>
          <a:ext cx="5076825" cy="1988820"/>
          <a:chOff x="6472767" y="6470650"/>
          <a:chExt cx="5641128" cy="3705860"/>
        </a:xfrm>
      </xdr:grpSpPr>
      <xdr:grpSp>
        <xdr:nvGrpSpPr>
          <xdr:cNvPr id="4" name="Group 3">
            <a:extLst>
              <a:ext uri="{FF2B5EF4-FFF2-40B4-BE49-F238E27FC236}">
                <a16:creationId xmlns:a16="http://schemas.microsoft.com/office/drawing/2014/main" id="{577EC2AC-5A59-608E-C19F-AEBA0DEA27C4}"/>
              </a:ext>
            </a:extLst>
          </xdr:cNvPr>
          <xdr:cNvGrpSpPr/>
        </xdr:nvGrpSpPr>
        <xdr:grpSpPr>
          <a:xfrm>
            <a:off x="6472767" y="6470650"/>
            <a:ext cx="3214158" cy="3705860"/>
            <a:chOff x="6472767" y="6470650"/>
            <a:chExt cx="3214158" cy="3705860"/>
          </a:xfrm>
        </xdr:grpSpPr>
        <xdr:pic>
          <xdr:nvPicPr>
            <xdr:cNvPr id="6" name="Picture 5">
              <a:extLst>
                <a:ext uri="{FF2B5EF4-FFF2-40B4-BE49-F238E27FC236}">
                  <a16:creationId xmlns:a16="http://schemas.microsoft.com/office/drawing/2014/main" id="{71BCD259-A14D-DFE0-4E56-4923343067D6}"/>
                </a:ext>
              </a:extLst>
            </xdr:cNvPr>
            <xdr:cNvPicPr>
              <a:picLocks noChangeAspect="1"/>
            </xdr:cNvPicPr>
          </xdr:nvPicPr>
          <xdr:blipFill rotWithShape="1">
            <a:blip xmlns:r="http://schemas.openxmlformats.org/officeDocument/2006/relationships" r:embed="rId2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 l="18108" t="1449" r="18107" b="2897"/>
            <a:stretch/>
          </xdr:blipFill>
          <xdr:spPr>
            <a:xfrm>
              <a:off x="6472767" y="6470650"/>
              <a:ext cx="2421467" cy="3705860"/>
            </a:xfrm>
            <a:prstGeom prst="rect">
              <a:avLst/>
            </a:prstGeom>
            <a:ln w="19050">
              <a:solidFill>
                <a:srgbClr val="FFFF00"/>
              </a:solidFill>
            </a:ln>
            <a:scene3d>
              <a:camera prst="orthographicFront"/>
              <a:lightRig rig="threePt" dir="t"/>
            </a:scene3d>
            <a:sp3d>
              <a:bevelT w="101600" prst="riblet"/>
            </a:sp3d>
          </xdr:spPr>
        </xdr:pic>
        <xdr:sp macro="" textlink="">
          <xdr:nvSpPr>
            <xdr:cNvPr id="7" name="Arrow: Chevron 6">
              <a:extLst>
                <a:ext uri="{FF2B5EF4-FFF2-40B4-BE49-F238E27FC236}">
                  <a16:creationId xmlns:a16="http://schemas.microsoft.com/office/drawing/2014/main" id="{FEC9C86B-AD48-B586-3970-64381616C85B}"/>
                </a:ext>
              </a:extLst>
            </xdr:cNvPr>
            <xdr:cNvSpPr/>
          </xdr:nvSpPr>
          <xdr:spPr>
            <a:xfrm flipH="1">
              <a:off x="8809562" y="7793566"/>
              <a:ext cx="330200" cy="512234"/>
            </a:xfrm>
            <a:prstGeom prst="chevron">
              <a:avLst/>
            </a:prstGeom>
            <a:blipFill>
              <a:blip xmlns:r="http://schemas.openxmlformats.org/officeDocument/2006/relationships" r:embed="rId3"/>
              <a:tile tx="0" ty="0" sx="100000" sy="100000" flip="none" algn="tl"/>
            </a:blipFill>
          </xdr:spPr>
          <xdr:style>
            <a:lnRef idx="0">
              <a:schemeClr val="accent2"/>
            </a:lnRef>
            <a:fillRef idx="3">
              <a:schemeClr val="accent2"/>
            </a:fillRef>
            <a:effectRef idx="3">
              <a:schemeClr val="accent2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en-US" sz="1100">
                <a:solidFill>
                  <a:schemeClr val="tx1"/>
                </a:solidFill>
              </a:endParaRPr>
            </a:p>
          </xdr:txBody>
        </xdr:sp>
        <xdr:sp macro="" textlink="">
          <xdr:nvSpPr>
            <xdr:cNvPr id="8" name="Arrow: Chevron 7">
              <a:extLst>
                <a:ext uri="{FF2B5EF4-FFF2-40B4-BE49-F238E27FC236}">
                  <a16:creationId xmlns:a16="http://schemas.microsoft.com/office/drawing/2014/main" id="{A33C7CF9-9297-FAE7-A7EC-AFE9CE9AC954}"/>
                </a:ext>
              </a:extLst>
            </xdr:cNvPr>
            <xdr:cNvSpPr/>
          </xdr:nvSpPr>
          <xdr:spPr>
            <a:xfrm flipH="1">
              <a:off x="9080500" y="7802029"/>
              <a:ext cx="330200" cy="512234"/>
            </a:xfrm>
            <a:prstGeom prst="chevron">
              <a:avLst/>
            </a:prstGeom>
            <a:blipFill>
              <a:blip xmlns:r="http://schemas.openxmlformats.org/officeDocument/2006/relationships" r:embed="rId3"/>
              <a:tile tx="0" ty="0" sx="100000" sy="100000" flip="none" algn="tl"/>
            </a:blipFill>
          </xdr:spPr>
          <xdr:style>
            <a:lnRef idx="0">
              <a:schemeClr val="accent2"/>
            </a:lnRef>
            <a:fillRef idx="3">
              <a:schemeClr val="accent2"/>
            </a:fillRef>
            <a:effectRef idx="3">
              <a:schemeClr val="accent2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en-US" sz="1100">
                <a:solidFill>
                  <a:schemeClr val="tx1"/>
                </a:solidFill>
              </a:endParaRPr>
            </a:p>
          </xdr:txBody>
        </xdr:sp>
        <xdr:sp macro="" textlink="">
          <xdr:nvSpPr>
            <xdr:cNvPr id="9" name="Rectangle 8">
              <a:extLst>
                <a:ext uri="{FF2B5EF4-FFF2-40B4-BE49-F238E27FC236}">
                  <a16:creationId xmlns:a16="http://schemas.microsoft.com/office/drawing/2014/main" id="{024432E2-4013-B09C-BDC0-222175B6FAA0}"/>
                </a:ext>
              </a:extLst>
            </xdr:cNvPr>
            <xdr:cNvSpPr/>
          </xdr:nvSpPr>
          <xdr:spPr>
            <a:xfrm>
              <a:off x="9348259" y="7921624"/>
              <a:ext cx="338666" cy="281518"/>
            </a:xfrm>
            <a:prstGeom prst="rect">
              <a:avLst/>
            </a:prstGeom>
            <a:blipFill>
              <a:blip xmlns:r="http://schemas.openxmlformats.org/officeDocument/2006/relationships" r:embed="rId3"/>
              <a:tile tx="0" ty="0" sx="100000" sy="100000" flip="none" algn="tl"/>
            </a:blipFill>
            <a:ln>
              <a:noFill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en-US" sz="1100"/>
            </a:p>
          </xdr:txBody>
        </xdr:sp>
      </xdr:grpSp>
      <xdr:sp macro="" textlink="">
        <xdr:nvSpPr>
          <xdr:cNvPr id="5" name="Rectangle 4">
            <a:extLst>
              <a:ext uri="{FF2B5EF4-FFF2-40B4-BE49-F238E27FC236}">
                <a16:creationId xmlns:a16="http://schemas.microsoft.com/office/drawing/2014/main" id="{4611B90E-6B7D-45DB-8151-14AFD891BBA9}"/>
              </a:ext>
            </a:extLst>
          </xdr:cNvPr>
          <xdr:cNvSpPr/>
        </xdr:nvSpPr>
        <xdr:spPr>
          <a:xfrm>
            <a:off x="9347835" y="6774181"/>
            <a:ext cx="2766060" cy="3017520"/>
          </a:xfrm>
          <a:prstGeom prst="rect">
            <a:avLst/>
          </a:prstGeom>
          <a:noFill/>
        </xdr:spPr>
        <xdr:txBody>
          <a:bodyPr wrap="none" lIns="91440" tIns="45720" rIns="91440" bIns="45720" anchor="ctr">
            <a:noAutofit/>
          </a:bodyPr>
          <a:lstStyle/>
          <a:p>
            <a:pPr algn="ctr"/>
            <a:r>
              <a:rPr lang="gu-IN" sz="1200" b="1" cap="none" spc="0">
                <a:ln w="0"/>
                <a:solidFill>
                  <a:schemeClr val="tx1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</a:rPr>
              <a:t>આ સોફ્ટવેર </a:t>
            </a:r>
            <a:endParaRPr lang="en-US" sz="1200" b="1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endParaRPr>
          </a:p>
          <a:p>
            <a:pPr algn="ctr"/>
            <a:r>
              <a:rPr lang="gu-IN" sz="1200" b="1" cap="none" spc="0">
                <a:ln w="0"/>
                <a:solidFill>
                  <a:srgbClr val="C00000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</a:rPr>
              <a:t>બ્રિજેશકુમાર કુમાર કે. પટેલ </a:t>
            </a:r>
            <a:endParaRPr lang="en-US" sz="1200" b="1" cap="none" spc="0">
              <a:ln w="0"/>
              <a:solidFill>
                <a:srgbClr val="C0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endParaRPr>
          </a:p>
          <a:p>
            <a:pPr algn="ctr"/>
            <a:r>
              <a:rPr lang="gu-IN" sz="1200" b="1" cap="none" spc="0">
                <a:ln w="0"/>
                <a:solidFill>
                  <a:srgbClr val="002060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</a:rPr>
              <a:t>( કુવાદરા પ્રાથમિક શાળા ) </a:t>
            </a:r>
            <a:endParaRPr lang="en-US" sz="1200" b="1" cap="none" spc="0">
              <a:ln w="0"/>
              <a:solidFill>
                <a:srgbClr val="00206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endParaRPr>
          </a:p>
          <a:p>
            <a:pPr algn="ctr"/>
            <a:r>
              <a:rPr lang="gu-IN" sz="1200" b="1" cap="none" spc="0">
                <a:ln w="0"/>
                <a:solidFill>
                  <a:schemeClr val="tx1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</a:rPr>
              <a:t>દ્વારા બનાવવામાં આવ્યું છે.</a:t>
            </a:r>
            <a:endParaRPr lang="en-US" sz="1200" b="1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endParaRPr>
          </a:p>
          <a:p>
            <a:pPr algn="ctr"/>
            <a:r>
              <a:rPr lang="gu-IN" sz="1200" b="1" cap="none" spc="0">
                <a:ln w="0"/>
                <a:solidFill>
                  <a:schemeClr val="tx1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</a:rPr>
              <a:t>અન્ય ટેકનીકલ માહિતી માટે કે </a:t>
            </a:r>
            <a:endParaRPr lang="en-US" sz="1200" b="1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endParaRPr>
          </a:p>
          <a:p>
            <a:pPr algn="ctr"/>
            <a:r>
              <a:rPr lang="gu-IN" sz="1200" b="1" cap="none" spc="0">
                <a:ln w="0"/>
                <a:solidFill>
                  <a:schemeClr val="tx1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</a:rPr>
              <a:t>આ સોફ્ટવેર બાબતે પ્રશ્ન હોય તો મને </a:t>
            </a:r>
            <a:endParaRPr lang="en-US" sz="1200" b="1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endParaRPr>
          </a:p>
          <a:p>
            <a:pPr algn="ctr"/>
            <a:r>
              <a:rPr lang="gu-IN" sz="1200" b="1" cap="none" spc="0">
                <a:ln w="0"/>
                <a:solidFill>
                  <a:srgbClr val="C00000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</a:rPr>
              <a:t>+91 77780 31603 વોટ્સ એપ </a:t>
            </a:r>
            <a:r>
              <a:rPr lang="gu-IN" sz="1200" b="1" cap="none" spc="0">
                <a:ln w="0"/>
                <a:solidFill>
                  <a:schemeClr val="tx1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</a:rPr>
              <a:t>કરવું. </a:t>
            </a:r>
            <a:endParaRPr lang="en-US" sz="1200" b="1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endParaRPr>
          </a:p>
          <a:p>
            <a:pPr algn="ctr"/>
            <a:r>
              <a:rPr lang="gu-IN" sz="1200" b="1" cap="none" spc="0">
                <a:ln w="0"/>
                <a:solidFill>
                  <a:schemeClr val="tx1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</a:rPr>
              <a:t>કોલ કરવો નહી.</a:t>
            </a:r>
            <a:endParaRPr lang="en-US" sz="1200" b="1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endParaRPr>
          </a:p>
        </xdr:txBody>
      </xdr:sp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259080</xdr:colOff>
      <xdr:row>2</xdr:row>
      <xdr:rowOff>121920</xdr:rowOff>
    </xdr:from>
    <xdr:to>
      <xdr:col>11</xdr:col>
      <xdr:colOff>632460</xdr:colOff>
      <xdr:row>4</xdr:row>
      <xdr:rowOff>167640</xdr:rowOff>
    </xdr:to>
    <xdr:sp macro="" textlink="">
      <xdr:nvSpPr>
        <xdr:cNvPr id="15" name="Rectangle 1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C60BCC4F-9C13-FA1D-B8C4-07149C354E9A}"/>
            </a:ext>
          </a:extLst>
        </xdr:cNvPr>
        <xdr:cNvSpPr/>
      </xdr:nvSpPr>
      <xdr:spPr>
        <a:xfrm>
          <a:off x="11506200" y="1013460"/>
          <a:ext cx="1303020" cy="1089660"/>
        </a:xfrm>
        <a:prstGeom prst="rect">
          <a:avLst/>
        </a:prstGeom>
        <a:solidFill>
          <a:srgbClr val="3333FF"/>
        </a:solidFill>
        <a:ln>
          <a:noFill/>
        </a:ln>
        <a:effectLst>
          <a:outerShdw blurRad="225425" dist="50800" dir="5220000" algn="ctr">
            <a:srgbClr val="000000">
              <a:alpha val="33000"/>
            </a:srgbClr>
          </a:outerShdw>
        </a:effectLst>
        <a:scene3d>
          <a:camera prst="perspectiveFront" fov="3300000">
            <a:rot lat="486000" lon="19530000" rev="174000"/>
          </a:camera>
          <a:lightRig rig="harsh" dir="t">
            <a:rot lat="0" lon="0" rev="3000000"/>
          </a:lightRig>
        </a:scene3d>
        <a:sp3d extrusionH="254000" contourW="19050">
          <a:bevelT w="82550" h="44450" prst="angle"/>
          <a:bevelB w="82550" h="44450" prst="angle"/>
          <a:contourClr>
            <a:srgbClr val="FFFFFF"/>
          </a:contourClr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N" sz="2400" b="1">
              <a:solidFill>
                <a:srgbClr val="FFFF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Home Page</a:t>
          </a:r>
        </a:p>
      </xdr:txBody>
    </xdr:sp>
    <xdr:clientData/>
  </xdr:twoCellAnchor>
  <xdr:twoCellAnchor>
    <xdr:from>
      <xdr:col>12</xdr:col>
      <xdr:colOff>121920</xdr:colOff>
      <xdr:row>2</xdr:row>
      <xdr:rowOff>144780</xdr:rowOff>
    </xdr:from>
    <xdr:to>
      <xdr:col>18</xdr:col>
      <xdr:colOff>236220</xdr:colOff>
      <xdr:row>10</xdr:row>
      <xdr:rowOff>114300</xdr:rowOff>
    </xdr:to>
    <xdr:grpSp>
      <xdr:nvGrpSpPr>
        <xdr:cNvPr id="4" name="Group 3">
          <a:extLst>
            <a:ext uri="{FF2B5EF4-FFF2-40B4-BE49-F238E27FC236}">
              <a16:creationId xmlns:a16="http://schemas.microsoft.com/office/drawing/2014/main" id="{1E6545FD-416C-4A0A-A2D8-44C4A774C53C}"/>
            </a:ext>
          </a:extLst>
        </xdr:cNvPr>
        <xdr:cNvGrpSpPr/>
      </xdr:nvGrpSpPr>
      <xdr:grpSpPr>
        <a:xfrm>
          <a:off x="13014960" y="1036320"/>
          <a:ext cx="3954780" cy="2819400"/>
          <a:chOff x="11704320" y="167640"/>
          <a:chExt cx="3771900" cy="2819400"/>
        </a:xfrm>
      </xdr:grpSpPr>
      <xdr:sp macro="" textlink="">
        <xdr:nvSpPr>
          <xdr:cNvPr id="5" name="Rectangle 4">
            <a:extLst>
              <a:ext uri="{FF2B5EF4-FFF2-40B4-BE49-F238E27FC236}">
                <a16:creationId xmlns:a16="http://schemas.microsoft.com/office/drawing/2014/main" id="{EB632F80-13CF-A56C-AB72-3CF848C18C50}"/>
              </a:ext>
            </a:extLst>
          </xdr:cNvPr>
          <xdr:cNvSpPr/>
        </xdr:nvSpPr>
        <xdr:spPr>
          <a:xfrm>
            <a:off x="11704320" y="167640"/>
            <a:ext cx="3771900" cy="2819400"/>
          </a:xfrm>
          <a:prstGeom prst="rect">
            <a:avLst/>
          </a:prstGeom>
          <a:blipFill>
            <a:blip xmlns:r="http://schemas.openxmlformats.org/officeDocument/2006/relationships" r:embed="rId2"/>
            <a:tile tx="0" ty="0" sx="100000" sy="100000" flip="none" algn="tl"/>
          </a:blip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n-IN" sz="3200" b="1">
                <a:solidFill>
                  <a:srgbClr val="FF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Data</a:t>
            </a:r>
            <a:r>
              <a:rPr lang="en-IN" sz="3200" b="1" baseline="0">
                <a:solidFill>
                  <a:srgbClr val="FF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 Entry Buttons</a:t>
            </a:r>
            <a:endParaRPr lang="en-IN" sz="3200" b="1">
              <a:solidFill>
                <a:srgbClr val="FF0000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6" name="Rectangle 5">
            <a:hlinkClick xmlns:r="http://schemas.openxmlformats.org/officeDocument/2006/relationships" r:id="rId3"/>
            <a:extLst>
              <a:ext uri="{FF2B5EF4-FFF2-40B4-BE49-F238E27FC236}">
                <a16:creationId xmlns:a16="http://schemas.microsoft.com/office/drawing/2014/main" id="{822EA19C-84CF-1171-E39E-DEF1A75AC457}"/>
              </a:ext>
            </a:extLst>
          </xdr:cNvPr>
          <xdr:cNvSpPr/>
        </xdr:nvSpPr>
        <xdr:spPr>
          <a:xfrm>
            <a:off x="11894820" y="877767"/>
            <a:ext cx="1584960" cy="322657"/>
          </a:xfrm>
          <a:prstGeom prst="rect">
            <a:avLst/>
          </a:prstGeom>
          <a:solidFill>
            <a:schemeClr val="tx1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800" b="1">
                <a:solidFill>
                  <a:srgbClr val="FFFF00"/>
                </a:solidFill>
              </a:rPr>
              <a:t>DATA</a:t>
            </a:r>
            <a:r>
              <a:rPr lang="en-IN" sz="1800" b="1" baseline="0">
                <a:solidFill>
                  <a:srgbClr val="FFFF00"/>
                </a:solidFill>
              </a:rPr>
              <a:t> ENTRY</a:t>
            </a:r>
            <a:endParaRPr lang="en-IN" sz="1800" b="1">
              <a:solidFill>
                <a:srgbClr val="FFFF00"/>
              </a:solidFill>
            </a:endParaRPr>
          </a:p>
        </xdr:txBody>
      </xdr:sp>
      <xdr:sp macro="" textlink="">
        <xdr:nvSpPr>
          <xdr:cNvPr id="7" name="Rectangle 6">
            <a:hlinkClick xmlns:r="http://schemas.openxmlformats.org/officeDocument/2006/relationships" r:id="rId4"/>
            <a:extLst>
              <a:ext uri="{FF2B5EF4-FFF2-40B4-BE49-F238E27FC236}">
                <a16:creationId xmlns:a16="http://schemas.microsoft.com/office/drawing/2014/main" id="{40E5F414-F79F-823E-1BD5-D8655EBE56DF}"/>
              </a:ext>
            </a:extLst>
          </xdr:cNvPr>
          <xdr:cNvSpPr/>
        </xdr:nvSpPr>
        <xdr:spPr>
          <a:xfrm>
            <a:off x="11902440" y="1383428"/>
            <a:ext cx="1577340" cy="322657"/>
          </a:xfrm>
          <a:prstGeom prst="rect">
            <a:avLst/>
          </a:prstGeom>
          <a:solidFill>
            <a:srgbClr val="0066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00FF00"/>
                </a:solidFill>
              </a:rPr>
              <a:t>GUJARATI MARKS</a:t>
            </a:r>
          </a:p>
        </xdr:txBody>
      </xdr:sp>
      <xdr:sp macro="" textlink="">
        <xdr:nvSpPr>
          <xdr:cNvPr id="8" name="Rectangle 7">
            <a:hlinkClick xmlns:r="http://schemas.openxmlformats.org/officeDocument/2006/relationships" r:id="rId5"/>
            <a:extLst>
              <a:ext uri="{FF2B5EF4-FFF2-40B4-BE49-F238E27FC236}">
                <a16:creationId xmlns:a16="http://schemas.microsoft.com/office/drawing/2014/main" id="{6A48D44D-EB4F-578C-66B0-9146F0D74E9F}"/>
              </a:ext>
            </a:extLst>
          </xdr:cNvPr>
          <xdr:cNvSpPr/>
        </xdr:nvSpPr>
        <xdr:spPr>
          <a:xfrm>
            <a:off x="13708380" y="1360780"/>
            <a:ext cx="1577340" cy="322657"/>
          </a:xfrm>
          <a:prstGeom prst="rect">
            <a:avLst/>
          </a:prstGeom>
          <a:solidFill>
            <a:srgbClr val="0070C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66FFFF"/>
                </a:solidFill>
              </a:rPr>
              <a:t>MATHS MARKS</a:t>
            </a:r>
          </a:p>
        </xdr:txBody>
      </xdr:sp>
      <xdr:sp macro="" textlink="">
        <xdr:nvSpPr>
          <xdr:cNvPr id="9" name="Rectangle 8">
            <a:hlinkClick xmlns:r="http://schemas.openxmlformats.org/officeDocument/2006/relationships" r:id="rId6"/>
            <a:extLst>
              <a:ext uri="{FF2B5EF4-FFF2-40B4-BE49-F238E27FC236}">
                <a16:creationId xmlns:a16="http://schemas.microsoft.com/office/drawing/2014/main" id="{876219DC-12AB-86EF-8E47-2612423FD585}"/>
              </a:ext>
            </a:extLst>
          </xdr:cNvPr>
          <xdr:cNvSpPr/>
        </xdr:nvSpPr>
        <xdr:spPr>
          <a:xfrm>
            <a:off x="13716000" y="1874131"/>
            <a:ext cx="1577340" cy="322657"/>
          </a:xfrm>
          <a:prstGeom prst="rect">
            <a:avLst/>
          </a:prstGeom>
          <a:solidFill>
            <a:srgbClr val="FF00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accent4">
                    <a:lumMod val="20000"/>
                    <a:lumOff val="80000"/>
                  </a:schemeClr>
                </a:solidFill>
              </a:rPr>
              <a:t>ENGLISH MARKS</a:t>
            </a:r>
          </a:p>
        </xdr:txBody>
      </xdr:sp>
      <xdr:sp macro="" textlink="">
        <xdr:nvSpPr>
          <xdr:cNvPr id="10" name="Rectangle 9">
            <a:hlinkClick xmlns:r="http://schemas.openxmlformats.org/officeDocument/2006/relationships" r:id="rId7"/>
            <a:extLst>
              <a:ext uri="{FF2B5EF4-FFF2-40B4-BE49-F238E27FC236}">
                <a16:creationId xmlns:a16="http://schemas.microsoft.com/office/drawing/2014/main" id="{51907CF7-68E5-40F9-4D7D-791D56FD477B}"/>
              </a:ext>
            </a:extLst>
          </xdr:cNvPr>
          <xdr:cNvSpPr/>
        </xdr:nvSpPr>
        <xdr:spPr>
          <a:xfrm>
            <a:off x="11902440" y="1891440"/>
            <a:ext cx="1577340" cy="322657"/>
          </a:xfrm>
          <a:prstGeom prst="rect">
            <a:avLst/>
          </a:prstGeom>
          <a:solidFill>
            <a:srgbClr val="7030A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accent5">
                    <a:lumMod val="20000"/>
                    <a:lumOff val="80000"/>
                  </a:schemeClr>
                </a:solidFill>
              </a:rPr>
              <a:t>EVS MARKS</a:t>
            </a:r>
          </a:p>
        </xdr:txBody>
      </xdr:sp>
      <xdr:sp macro="" textlink="">
        <xdr:nvSpPr>
          <xdr:cNvPr id="11" name="Rectangle 10">
            <a:hlinkClick xmlns:r="http://schemas.openxmlformats.org/officeDocument/2006/relationships" r:id="rId8"/>
            <a:extLst>
              <a:ext uri="{FF2B5EF4-FFF2-40B4-BE49-F238E27FC236}">
                <a16:creationId xmlns:a16="http://schemas.microsoft.com/office/drawing/2014/main" id="{B679CC89-A2E4-807E-BCAC-3711D0C3BC87}"/>
              </a:ext>
            </a:extLst>
          </xdr:cNvPr>
          <xdr:cNvSpPr/>
        </xdr:nvSpPr>
        <xdr:spPr>
          <a:xfrm>
            <a:off x="11910060" y="2425229"/>
            <a:ext cx="1577340" cy="322657"/>
          </a:xfrm>
          <a:prstGeom prst="rect">
            <a:avLst/>
          </a:prstGeom>
          <a:solidFill>
            <a:srgbClr val="660066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>
                    <a:lumMod val="95000"/>
                  </a:schemeClr>
                </a:solidFill>
              </a:rPr>
              <a:t>SEM 1- PATRAK B</a:t>
            </a:r>
          </a:p>
        </xdr:txBody>
      </xdr:sp>
      <xdr:sp macro="" textlink="">
        <xdr:nvSpPr>
          <xdr:cNvPr id="12" name="Rectangle 11">
            <a:hlinkClick xmlns:r="http://schemas.openxmlformats.org/officeDocument/2006/relationships" r:id="rId9"/>
            <a:extLst>
              <a:ext uri="{FF2B5EF4-FFF2-40B4-BE49-F238E27FC236}">
                <a16:creationId xmlns:a16="http://schemas.microsoft.com/office/drawing/2014/main" id="{45D4B2E2-2401-B9E2-54CF-2EF60AB0F99F}"/>
              </a:ext>
            </a:extLst>
          </xdr:cNvPr>
          <xdr:cNvSpPr/>
        </xdr:nvSpPr>
        <xdr:spPr>
          <a:xfrm>
            <a:off x="13716000" y="2402581"/>
            <a:ext cx="1577340" cy="322657"/>
          </a:xfrm>
          <a:prstGeom prst="rect">
            <a:avLst/>
          </a:prstGeom>
          <a:solidFill>
            <a:srgbClr val="660066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>
                    <a:lumMod val="95000"/>
                  </a:schemeClr>
                </a:solidFill>
              </a:rPr>
              <a:t>SEM 2- PATRAK B</a:t>
            </a:r>
          </a:p>
        </xdr:txBody>
      </xdr:sp>
      <xdr:sp macro="" textlink="">
        <xdr:nvSpPr>
          <xdr:cNvPr id="22" name="Rectangle 21">
            <a:hlinkClick xmlns:r="http://schemas.openxmlformats.org/officeDocument/2006/relationships" r:id="rId10"/>
            <a:extLst>
              <a:ext uri="{FF2B5EF4-FFF2-40B4-BE49-F238E27FC236}">
                <a16:creationId xmlns:a16="http://schemas.microsoft.com/office/drawing/2014/main" id="{D278D23D-B586-88AF-C3F3-93257951BCB8}"/>
              </a:ext>
            </a:extLst>
          </xdr:cNvPr>
          <xdr:cNvSpPr/>
        </xdr:nvSpPr>
        <xdr:spPr>
          <a:xfrm>
            <a:off x="13677900" y="870147"/>
            <a:ext cx="1630680" cy="322657"/>
          </a:xfrm>
          <a:prstGeom prst="rect">
            <a:avLst/>
          </a:prstGeom>
          <a:solidFill>
            <a:srgbClr val="0000FF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600" b="1">
                <a:solidFill>
                  <a:schemeClr val="bg1"/>
                </a:solidFill>
              </a:rPr>
              <a:t>Attandance Day</a:t>
            </a:r>
          </a:p>
        </xdr:txBody>
      </xdr:sp>
    </xdr:grpSp>
    <xdr:clientData/>
  </xdr:twoCellAnchor>
  <xdr:twoCellAnchor>
    <xdr:from>
      <xdr:col>12</xdr:col>
      <xdr:colOff>137160</xdr:colOff>
      <xdr:row>10</xdr:row>
      <xdr:rowOff>175260</xdr:rowOff>
    </xdr:from>
    <xdr:to>
      <xdr:col>16</xdr:col>
      <xdr:colOff>525780</xdr:colOff>
      <xdr:row>17</xdr:row>
      <xdr:rowOff>121920</xdr:rowOff>
    </xdr:to>
    <xdr:grpSp>
      <xdr:nvGrpSpPr>
        <xdr:cNvPr id="23" name="Group 22">
          <a:extLst>
            <a:ext uri="{FF2B5EF4-FFF2-40B4-BE49-F238E27FC236}">
              <a16:creationId xmlns:a16="http://schemas.microsoft.com/office/drawing/2014/main" id="{E76E1112-46AA-425F-8A5C-9ADF984C3452}"/>
            </a:ext>
          </a:extLst>
        </xdr:cNvPr>
        <xdr:cNvGrpSpPr/>
      </xdr:nvGrpSpPr>
      <xdr:grpSpPr>
        <a:xfrm>
          <a:off x="13030200" y="3916680"/>
          <a:ext cx="2827020" cy="2133600"/>
          <a:chOff x="12222480" y="3550920"/>
          <a:chExt cx="2827020" cy="2133600"/>
        </a:xfrm>
      </xdr:grpSpPr>
      <xdr:sp macro="" textlink="">
        <xdr:nvSpPr>
          <xdr:cNvPr id="24" name="Rectangle 23">
            <a:extLst>
              <a:ext uri="{FF2B5EF4-FFF2-40B4-BE49-F238E27FC236}">
                <a16:creationId xmlns:a16="http://schemas.microsoft.com/office/drawing/2014/main" id="{F24D85DA-F4B3-4252-D5AA-67456AE2E37A}"/>
              </a:ext>
            </a:extLst>
          </xdr:cNvPr>
          <xdr:cNvSpPr/>
        </xdr:nvSpPr>
        <xdr:spPr>
          <a:xfrm>
            <a:off x="12222480" y="3550920"/>
            <a:ext cx="2827020" cy="2133600"/>
          </a:xfrm>
          <a:prstGeom prst="rect">
            <a:avLst/>
          </a:prstGeom>
          <a:blipFill>
            <a:blip xmlns:r="http://schemas.openxmlformats.org/officeDocument/2006/relationships" r:embed="rId2"/>
            <a:tile tx="0" ty="0" sx="100000" sy="100000" flip="none" algn="tl"/>
          </a:blip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n-IN" sz="2200" b="1">
                <a:solidFill>
                  <a:srgbClr val="0066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SOE Patrak</a:t>
            </a:r>
            <a:r>
              <a:rPr lang="en-IN" sz="2200" b="1" baseline="0">
                <a:solidFill>
                  <a:srgbClr val="0066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 Buttons</a:t>
            </a:r>
            <a:endParaRPr lang="en-IN" sz="2200" b="1">
              <a:solidFill>
                <a:srgbClr val="006600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25" name="Rectangle 24">
            <a:hlinkClick xmlns:r="http://schemas.openxmlformats.org/officeDocument/2006/relationships" r:id="rId11"/>
            <a:extLst>
              <a:ext uri="{FF2B5EF4-FFF2-40B4-BE49-F238E27FC236}">
                <a16:creationId xmlns:a16="http://schemas.microsoft.com/office/drawing/2014/main" id="{344672E1-CC88-B5E0-3400-627A3D98AC76}"/>
              </a:ext>
            </a:extLst>
          </xdr:cNvPr>
          <xdr:cNvSpPr/>
        </xdr:nvSpPr>
        <xdr:spPr>
          <a:xfrm>
            <a:off x="12336780" y="4091940"/>
            <a:ext cx="1280160" cy="457200"/>
          </a:xfrm>
          <a:prstGeom prst="rect">
            <a:avLst/>
          </a:prstGeom>
          <a:solidFill>
            <a:schemeClr val="tx1"/>
          </a:solidFill>
          <a:ln>
            <a:noFill/>
          </a:ln>
          <a:effectLst/>
          <a:scene3d>
            <a:camera prst="orthographicFront">
              <a:rot lat="0" lon="0" rev="0"/>
            </a:camera>
            <a:lightRig rig="glow" dir="t">
              <a:rot lat="0" lon="0" rev="14100000"/>
            </a:lightRig>
          </a:scene3d>
          <a:sp3d prstMaterial="softEdge">
            <a:bevelT w="127000" prst="artDeco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/>
              <a:t>School Grade</a:t>
            </a:r>
          </a:p>
        </xdr:txBody>
      </xdr:sp>
      <xdr:sp macro="" textlink="">
        <xdr:nvSpPr>
          <xdr:cNvPr id="26" name="Rectangle 25">
            <a:hlinkClick xmlns:r="http://schemas.openxmlformats.org/officeDocument/2006/relationships" r:id="rId12"/>
            <a:extLst>
              <a:ext uri="{FF2B5EF4-FFF2-40B4-BE49-F238E27FC236}">
                <a16:creationId xmlns:a16="http://schemas.microsoft.com/office/drawing/2014/main" id="{E7ED7DE8-F893-CC15-9C8A-7CAFC1C2116B}"/>
              </a:ext>
            </a:extLst>
          </xdr:cNvPr>
          <xdr:cNvSpPr/>
        </xdr:nvSpPr>
        <xdr:spPr>
          <a:xfrm>
            <a:off x="13670280" y="4091940"/>
            <a:ext cx="1280160" cy="457200"/>
          </a:xfrm>
          <a:prstGeom prst="rect">
            <a:avLst/>
          </a:prstGeom>
          <a:solidFill>
            <a:srgbClr val="002060"/>
          </a:solidFill>
          <a:ln>
            <a:noFill/>
          </a:ln>
          <a:effectLst/>
          <a:scene3d>
            <a:camera prst="orthographicFront">
              <a:rot lat="0" lon="0" rev="0"/>
            </a:camera>
            <a:lightRig rig="glow" dir="t">
              <a:rot lat="0" lon="0" rev="14100000"/>
            </a:lightRig>
          </a:scene3d>
          <a:sp3d prstMaterial="softEdge">
            <a:bevelT w="127000" prst="artDeco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/>
              <a:t>Subject Grade</a:t>
            </a:r>
          </a:p>
        </xdr:txBody>
      </xdr:sp>
      <xdr:sp macro="" textlink="">
        <xdr:nvSpPr>
          <xdr:cNvPr id="27" name="Rectangle 26">
            <a:hlinkClick xmlns:r="http://schemas.openxmlformats.org/officeDocument/2006/relationships" r:id="rId13"/>
            <a:extLst>
              <a:ext uri="{FF2B5EF4-FFF2-40B4-BE49-F238E27FC236}">
                <a16:creationId xmlns:a16="http://schemas.microsoft.com/office/drawing/2014/main" id="{CCAAF3CE-84B2-85D3-59A9-60EB8E932E22}"/>
              </a:ext>
            </a:extLst>
          </xdr:cNvPr>
          <xdr:cNvSpPr/>
        </xdr:nvSpPr>
        <xdr:spPr>
          <a:xfrm>
            <a:off x="12352020" y="4625340"/>
            <a:ext cx="1280160" cy="457200"/>
          </a:xfrm>
          <a:prstGeom prst="rect">
            <a:avLst/>
          </a:prstGeom>
          <a:solidFill>
            <a:srgbClr val="008000"/>
          </a:solidFill>
          <a:ln>
            <a:noFill/>
          </a:ln>
          <a:effectLst/>
          <a:scene3d>
            <a:camera prst="orthographicFront">
              <a:rot lat="0" lon="0" rev="0"/>
            </a:camera>
            <a:lightRig rig="glow" dir="t">
              <a:rot lat="0" lon="0" rev="14100000"/>
            </a:lightRig>
          </a:scene3d>
          <a:sp3d prstMaterial="softEdge">
            <a:bevelT w="127000" prst="artDeco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/>
              <a:t>Pass Number </a:t>
            </a:r>
          </a:p>
        </xdr:txBody>
      </xdr:sp>
      <xdr:sp macro="" textlink="">
        <xdr:nvSpPr>
          <xdr:cNvPr id="28" name="Rectangle 27">
            <a:hlinkClick xmlns:r="http://schemas.openxmlformats.org/officeDocument/2006/relationships" r:id="rId14"/>
            <a:extLst>
              <a:ext uri="{FF2B5EF4-FFF2-40B4-BE49-F238E27FC236}">
                <a16:creationId xmlns:a16="http://schemas.microsoft.com/office/drawing/2014/main" id="{038EA6B3-FFD3-A7ED-0F35-44BEB7C8DE63}"/>
              </a:ext>
            </a:extLst>
          </xdr:cNvPr>
          <xdr:cNvSpPr/>
        </xdr:nvSpPr>
        <xdr:spPr>
          <a:xfrm>
            <a:off x="13685520" y="4625340"/>
            <a:ext cx="1280160" cy="457200"/>
          </a:xfrm>
          <a:prstGeom prst="rect">
            <a:avLst/>
          </a:prstGeom>
          <a:solidFill>
            <a:srgbClr val="C00000"/>
          </a:solidFill>
          <a:ln>
            <a:noFill/>
          </a:ln>
          <a:effectLst/>
          <a:scene3d>
            <a:camera prst="orthographicFront">
              <a:rot lat="0" lon="0" rev="0"/>
            </a:camera>
            <a:lightRig rig="glow" dir="t">
              <a:rot lat="0" lon="0" rev="14100000"/>
            </a:lightRig>
          </a:scene3d>
          <a:sp3d prstMaterial="softEdge">
            <a:bevelT w="127000" prst="artDeco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/>
              <a:t>Action Plan</a:t>
            </a:r>
          </a:p>
        </xdr:txBody>
      </xdr:sp>
      <xdr:sp macro="" textlink="">
        <xdr:nvSpPr>
          <xdr:cNvPr id="29" name="Rectangle 28">
            <a:hlinkClick xmlns:r="http://schemas.openxmlformats.org/officeDocument/2006/relationships" r:id="rId15"/>
            <a:extLst>
              <a:ext uri="{FF2B5EF4-FFF2-40B4-BE49-F238E27FC236}">
                <a16:creationId xmlns:a16="http://schemas.microsoft.com/office/drawing/2014/main" id="{147B948E-689B-AB3A-34E9-A635347FB1ED}"/>
              </a:ext>
            </a:extLst>
          </xdr:cNvPr>
          <xdr:cNvSpPr/>
        </xdr:nvSpPr>
        <xdr:spPr>
          <a:xfrm>
            <a:off x="13075920" y="5143500"/>
            <a:ext cx="1280160" cy="457200"/>
          </a:xfrm>
          <a:prstGeom prst="rect">
            <a:avLst/>
          </a:prstGeom>
          <a:solidFill>
            <a:srgbClr val="660066"/>
          </a:solidFill>
          <a:ln>
            <a:noFill/>
          </a:ln>
          <a:effectLst/>
          <a:scene3d>
            <a:camera prst="orthographicFront">
              <a:rot lat="0" lon="0" rev="0"/>
            </a:camera>
            <a:lightRig rig="glow" dir="t">
              <a:rot lat="0" lon="0" rev="14100000"/>
            </a:lightRig>
          </a:scene3d>
          <a:sp3d prstMaterial="softEdge">
            <a:bevelT w="127000" prst="artDeco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U Dise Plus</a:t>
            </a:r>
          </a:p>
        </xdr:txBody>
      </xdr:sp>
    </xdr:grpSp>
    <xdr:clientData/>
  </xdr:twoCellAnchor>
  <xdr:twoCellAnchor>
    <xdr:from>
      <xdr:col>18</xdr:col>
      <xdr:colOff>289560</xdr:colOff>
      <xdr:row>2</xdr:row>
      <xdr:rowOff>137160</xdr:rowOff>
    </xdr:from>
    <xdr:to>
      <xdr:col>23</xdr:col>
      <xdr:colOff>281097</xdr:colOff>
      <xdr:row>12</xdr:row>
      <xdr:rowOff>40640</xdr:rowOff>
    </xdr:to>
    <xdr:grpSp>
      <xdr:nvGrpSpPr>
        <xdr:cNvPr id="30" name="Group 29">
          <a:extLst>
            <a:ext uri="{FF2B5EF4-FFF2-40B4-BE49-F238E27FC236}">
              <a16:creationId xmlns:a16="http://schemas.microsoft.com/office/drawing/2014/main" id="{B78844A5-712D-421F-875C-3005DDA6F09C}"/>
            </a:ext>
          </a:extLst>
        </xdr:cNvPr>
        <xdr:cNvGrpSpPr/>
      </xdr:nvGrpSpPr>
      <xdr:grpSpPr>
        <a:xfrm>
          <a:off x="17023080" y="1028700"/>
          <a:ext cx="3039537" cy="3378200"/>
          <a:chOff x="15560040" y="182880"/>
          <a:chExt cx="3086100" cy="3268980"/>
        </a:xfrm>
      </xdr:grpSpPr>
      <xdr:sp macro="" textlink="">
        <xdr:nvSpPr>
          <xdr:cNvPr id="31" name="Rectangle 30">
            <a:extLst>
              <a:ext uri="{FF2B5EF4-FFF2-40B4-BE49-F238E27FC236}">
                <a16:creationId xmlns:a16="http://schemas.microsoft.com/office/drawing/2014/main" id="{38645EA6-0DBE-6A6A-DD5A-DDCB857AAF4D}"/>
              </a:ext>
            </a:extLst>
          </xdr:cNvPr>
          <xdr:cNvSpPr/>
        </xdr:nvSpPr>
        <xdr:spPr>
          <a:xfrm>
            <a:off x="15560040" y="182880"/>
            <a:ext cx="3086100" cy="3268980"/>
          </a:xfrm>
          <a:prstGeom prst="rect">
            <a:avLst/>
          </a:prstGeom>
          <a:blipFill>
            <a:blip xmlns:r="http://schemas.openxmlformats.org/officeDocument/2006/relationships" r:embed="rId2"/>
            <a:tile tx="0" ty="0" sx="100000" sy="100000" flip="none" algn="tl"/>
          </a:blip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n-IN" sz="2800" b="1">
                <a:solidFill>
                  <a:srgbClr val="3333FF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Result Buttons</a:t>
            </a:r>
            <a:endParaRPr lang="en-IN" sz="1200" b="1">
              <a:solidFill>
                <a:srgbClr val="3333FF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32" name="Rectangle 31">
            <a:hlinkClick xmlns:r="http://schemas.openxmlformats.org/officeDocument/2006/relationships" r:id="rId16"/>
            <a:extLst>
              <a:ext uri="{FF2B5EF4-FFF2-40B4-BE49-F238E27FC236}">
                <a16:creationId xmlns:a16="http://schemas.microsoft.com/office/drawing/2014/main" id="{669048AC-6BA9-18CC-E95F-198D06FD64E5}"/>
              </a:ext>
            </a:extLst>
          </xdr:cNvPr>
          <xdr:cNvSpPr/>
        </xdr:nvSpPr>
        <xdr:spPr>
          <a:xfrm>
            <a:off x="15765780" y="728974"/>
            <a:ext cx="1249680" cy="530925"/>
          </a:xfrm>
          <a:prstGeom prst="rect">
            <a:avLst/>
          </a:prstGeom>
          <a:solidFill>
            <a:schemeClr val="bg2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ysClr val="windowText" lastClr="000000"/>
                </a:solidFill>
              </a:rPr>
              <a:t>Front Page Patrak-C</a:t>
            </a:r>
          </a:p>
        </xdr:txBody>
      </xdr:sp>
      <xdr:sp macro="" textlink="">
        <xdr:nvSpPr>
          <xdr:cNvPr id="33" name="Rectangle 32">
            <a:hlinkClick xmlns:r="http://schemas.openxmlformats.org/officeDocument/2006/relationships" r:id="rId17"/>
            <a:extLst>
              <a:ext uri="{FF2B5EF4-FFF2-40B4-BE49-F238E27FC236}">
                <a16:creationId xmlns:a16="http://schemas.microsoft.com/office/drawing/2014/main" id="{5AC67E1D-AEC2-0E88-7256-8A217ED14B3A}"/>
              </a:ext>
            </a:extLst>
          </xdr:cNvPr>
          <xdr:cNvSpPr/>
        </xdr:nvSpPr>
        <xdr:spPr>
          <a:xfrm>
            <a:off x="17228820" y="728974"/>
            <a:ext cx="1249680" cy="530925"/>
          </a:xfrm>
          <a:prstGeom prst="rect">
            <a:avLst/>
          </a:prstGeom>
          <a:solidFill>
            <a:srgbClr val="66FFFF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002060"/>
                </a:solidFill>
              </a:rPr>
              <a:t>Front Page Patrak-B</a:t>
            </a:r>
          </a:p>
        </xdr:txBody>
      </xdr:sp>
      <xdr:sp macro="" textlink="">
        <xdr:nvSpPr>
          <xdr:cNvPr id="34" name="Rectangle 33">
            <a:hlinkClick xmlns:r="http://schemas.openxmlformats.org/officeDocument/2006/relationships" r:id="rId18"/>
            <a:extLst>
              <a:ext uri="{FF2B5EF4-FFF2-40B4-BE49-F238E27FC236}">
                <a16:creationId xmlns:a16="http://schemas.microsoft.com/office/drawing/2014/main" id="{8632D67F-7C90-19A2-DCF1-AC331778F67E}"/>
              </a:ext>
            </a:extLst>
          </xdr:cNvPr>
          <xdr:cNvSpPr/>
        </xdr:nvSpPr>
        <xdr:spPr>
          <a:xfrm>
            <a:off x="15765780" y="1426761"/>
            <a:ext cx="1249680" cy="530925"/>
          </a:xfrm>
          <a:prstGeom prst="rect">
            <a:avLst/>
          </a:prstGeom>
          <a:solidFill>
            <a:srgbClr val="00FF00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006600"/>
                </a:solidFill>
              </a:rPr>
              <a:t>Sem-1 </a:t>
            </a:r>
          </a:p>
          <a:p>
            <a:pPr algn="ctr"/>
            <a:r>
              <a:rPr lang="en-IN" sz="1400" b="1">
                <a:solidFill>
                  <a:srgbClr val="006600"/>
                </a:solidFill>
              </a:rPr>
              <a:t>Patrak-C</a:t>
            </a:r>
          </a:p>
        </xdr:txBody>
      </xdr:sp>
      <xdr:sp macro="" textlink="">
        <xdr:nvSpPr>
          <xdr:cNvPr id="35" name="Rectangle 34">
            <a:hlinkClick xmlns:r="http://schemas.openxmlformats.org/officeDocument/2006/relationships" r:id="rId19"/>
            <a:extLst>
              <a:ext uri="{FF2B5EF4-FFF2-40B4-BE49-F238E27FC236}">
                <a16:creationId xmlns:a16="http://schemas.microsoft.com/office/drawing/2014/main" id="{A531CC3A-2217-4CCE-64DE-57BCAF398BA6}"/>
              </a:ext>
            </a:extLst>
          </xdr:cNvPr>
          <xdr:cNvSpPr/>
        </xdr:nvSpPr>
        <xdr:spPr>
          <a:xfrm>
            <a:off x="17228820" y="1426761"/>
            <a:ext cx="1249680" cy="530925"/>
          </a:xfrm>
          <a:prstGeom prst="rect">
            <a:avLst/>
          </a:prstGeom>
          <a:solidFill>
            <a:srgbClr val="FF99FF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C00000"/>
                </a:solidFill>
              </a:rPr>
              <a:t>Sem-2 </a:t>
            </a:r>
          </a:p>
          <a:p>
            <a:pPr algn="ctr"/>
            <a:r>
              <a:rPr lang="en-IN" sz="1400" b="1">
                <a:solidFill>
                  <a:srgbClr val="C00000"/>
                </a:solidFill>
              </a:rPr>
              <a:t>Patrak-C</a:t>
            </a:r>
          </a:p>
        </xdr:txBody>
      </xdr:sp>
      <xdr:sp macro="" textlink="">
        <xdr:nvSpPr>
          <xdr:cNvPr id="36" name="Rectangle 35">
            <a:hlinkClick xmlns:r="http://schemas.openxmlformats.org/officeDocument/2006/relationships" r:id="rId20"/>
            <a:extLst>
              <a:ext uri="{FF2B5EF4-FFF2-40B4-BE49-F238E27FC236}">
                <a16:creationId xmlns:a16="http://schemas.microsoft.com/office/drawing/2014/main" id="{EC0B8357-F99B-820E-E648-3E0989513A88}"/>
              </a:ext>
            </a:extLst>
          </xdr:cNvPr>
          <xdr:cNvSpPr/>
        </xdr:nvSpPr>
        <xdr:spPr>
          <a:xfrm>
            <a:off x="15765780" y="2132133"/>
            <a:ext cx="1249680" cy="530925"/>
          </a:xfrm>
          <a:prstGeom prst="rect">
            <a:avLst/>
          </a:prstGeom>
          <a:solidFill>
            <a:schemeClr val="accent4">
              <a:lumMod val="20000"/>
              <a:lumOff val="80000"/>
            </a:schemeClr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FF0000"/>
                </a:solidFill>
              </a:rPr>
              <a:t>Patrak-F</a:t>
            </a:r>
            <a:r>
              <a:rPr lang="en-IN" sz="1400" b="1" baseline="0">
                <a:solidFill>
                  <a:srgbClr val="FF0000"/>
                </a:solidFill>
              </a:rPr>
              <a:t> </a:t>
            </a:r>
          </a:p>
          <a:p>
            <a:pPr algn="ctr"/>
            <a:r>
              <a:rPr lang="en-IN" sz="1400" b="1" baseline="0">
                <a:solidFill>
                  <a:srgbClr val="FF0000"/>
                </a:solidFill>
              </a:rPr>
              <a:t>1-Student</a:t>
            </a:r>
            <a:endParaRPr lang="en-IN" sz="1400" b="1">
              <a:solidFill>
                <a:srgbClr val="FF0000"/>
              </a:solidFill>
            </a:endParaRPr>
          </a:p>
        </xdr:txBody>
      </xdr:sp>
      <xdr:sp macro="" textlink="">
        <xdr:nvSpPr>
          <xdr:cNvPr id="37" name="Rectangle 36">
            <a:hlinkClick xmlns:r="http://schemas.openxmlformats.org/officeDocument/2006/relationships" r:id="rId21"/>
            <a:extLst>
              <a:ext uri="{FF2B5EF4-FFF2-40B4-BE49-F238E27FC236}">
                <a16:creationId xmlns:a16="http://schemas.microsoft.com/office/drawing/2014/main" id="{CB9DCAA7-18B7-CA24-C0C6-72F08D885D67}"/>
              </a:ext>
            </a:extLst>
          </xdr:cNvPr>
          <xdr:cNvSpPr/>
        </xdr:nvSpPr>
        <xdr:spPr>
          <a:xfrm>
            <a:off x="17228820" y="2132133"/>
            <a:ext cx="1249680" cy="530925"/>
          </a:xfrm>
          <a:prstGeom prst="rect">
            <a:avLst/>
          </a:prstGeom>
          <a:solidFill>
            <a:schemeClr val="accent6">
              <a:lumMod val="20000"/>
              <a:lumOff val="80000"/>
            </a:schemeClr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accent6">
                    <a:lumMod val="50000"/>
                  </a:schemeClr>
                </a:solidFill>
              </a:rPr>
              <a:t>Patrak-F</a:t>
            </a:r>
          </a:p>
          <a:p>
            <a:pPr algn="ctr"/>
            <a:r>
              <a:rPr lang="en-IN" sz="1400" b="1">
                <a:solidFill>
                  <a:schemeClr val="accent6">
                    <a:lumMod val="50000"/>
                  </a:schemeClr>
                </a:solidFill>
              </a:rPr>
              <a:t>2-Students</a:t>
            </a:r>
          </a:p>
        </xdr:txBody>
      </xdr:sp>
      <xdr:sp macro="" textlink="">
        <xdr:nvSpPr>
          <xdr:cNvPr id="38" name="Rectangle 37">
            <a:hlinkClick xmlns:r="http://schemas.openxmlformats.org/officeDocument/2006/relationships" r:id="rId22"/>
            <a:extLst>
              <a:ext uri="{FF2B5EF4-FFF2-40B4-BE49-F238E27FC236}">
                <a16:creationId xmlns:a16="http://schemas.microsoft.com/office/drawing/2014/main" id="{D3F06218-3F89-5BAA-28F9-F15BC881BF1C}"/>
              </a:ext>
            </a:extLst>
          </xdr:cNvPr>
          <xdr:cNvSpPr/>
        </xdr:nvSpPr>
        <xdr:spPr>
          <a:xfrm>
            <a:off x="16497300" y="2802693"/>
            <a:ext cx="1249680" cy="530925"/>
          </a:xfrm>
          <a:prstGeom prst="rect">
            <a:avLst/>
          </a:prstGeom>
          <a:solidFill>
            <a:srgbClr val="FFFF00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ysClr val="windowText" lastClr="000000"/>
                </a:solidFill>
              </a:rPr>
              <a:t>Patrak F Private</a:t>
            </a:r>
          </a:p>
        </xdr:txBody>
      </xdr:sp>
    </xdr:grp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381000</xdr:colOff>
      <xdr:row>0</xdr:row>
      <xdr:rowOff>487680</xdr:rowOff>
    </xdr:from>
    <xdr:to>
      <xdr:col>12</xdr:col>
      <xdr:colOff>464820</xdr:colOff>
      <xdr:row>2</xdr:row>
      <xdr:rowOff>685800</xdr:rowOff>
    </xdr:to>
    <xdr:sp macro="" textlink="">
      <xdr:nvSpPr>
        <xdr:cNvPr id="14" name="Rectangle 1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2D1CE969-AFD7-4CD2-BD75-BB5AFF00DCB7}"/>
            </a:ext>
          </a:extLst>
        </xdr:cNvPr>
        <xdr:cNvSpPr/>
      </xdr:nvSpPr>
      <xdr:spPr>
        <a:xfrm>
          <a:off x="7056120" y="487680"/>
          <a:ext cx="1303020" cy="1089660"/>
        </a:xfrm>
        <a:prstGeom prst="rect">
          <a:avLst/>
        </a:prstGeom>
        <a:solidFill>
          <a:srgbClr val="3333FF"/>
        </a:solidFill>
        <a:ln>
          <a:noFill/>
        </a:ln>
        <a:effectLst>
          <a:outerShdw blurRad="225425" dist="50800" dir="5220000" algn="ctr">
            <a:srgbClr val="000000">
              <a:alpha val="33000"/>
            </a:srgbClr>
          </a:outerShdw>
        </a:effectLst>
        <a:scene3d>
          <a:camera prst="perspectiveFront" fov="3300000">
            <a:rot lat="486000" lon="19530000" rev="174000"/>
          </a:camera>
          <a:lightRig rig="harsh" dir="t">
            <a:rot lat="0" lon="0" rev="3000000"/>
          </a:lightRig>
        </a:scene3d>
        <a:sp3d extrusionH="254000" contourW="19050">
          <a:bevelT w="82550" h="44450" prst="angle"/>
          <a:bevelB w="82550" h="44450" prst="angle"/>
          <a:contourClr>
            <a:srgbClr val="FFFFFF"/>
          </a:contourClr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N" sz="2400" b="1">
              <a:solidFill>
                <a:srgbClr val="FFFF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Home Page</a:t>
          </a:r>
        </a:p>
      </xdr:txBody>
    </xdr:sp>
    <xdr:clientData/>
  </xdr:twoCellAnchor>
  <xdr:twoCellAnchor>
    <xdr:from>
      <xdr:col>10</xdr:col>
      <xdr:colOff>152400</xdr:colOff>
      <xdr:row>3</xdr:row>
      <xdr:rowOff>91440</xdr:rowOff>
    </xdr:from>
    <xdr:to>
      <xdr:col>16</xdr:col>
      <xdr:colOff>266700</xdr:colOff>
      <xdr:row>13</xdr:row>
      <xdr:rowOff>167640</xdr:rowOff>
    </xdr:to>
    <xdr:grpSp>
      <xdr:nvGrpSpPr>
        <xdr:cNvPr id="2" name="Group 1">
          <a:extLst>
            <a:ext uri="{FF2B5EF4-FFF2-40B4-BE49-F238E27FC236}">
              <a16:creationId xmlns:a16="http://schemas.microsoft.com/office/drawing/2014/main" id="{B813A80A-7C1E-4624-89DE-75AF3B6DCCED}"/>
            </a:ext>
          </a:extLst>
        </xdr:cNvPr>
        <xdr:cNvGrpSpPr/>
      </xdr:nvGrpSpPr>
      <xdr:grpSpPr>
        <a:xfrm>
          <a:off x="6827520" y="2354580"/>
          <a:ext cx="3771900" cy="2819400"/>
          <a:chOff x="11704320" y="167640"/>
          <a:chExt cx="3771900" cy="2819400"/>
        </a:xfrm>
      </xdr:grpSpPr>
      <xdr:sp macro="" textlink="">
        <xdr:nvSpPr>
          <xdr:cNvPr id="3" name="Rectangle 2">
            <a:extLst>
              <a:ext uri="{FF2B5EF4-FFF2-40B4-BE49-F238E27FC236}">
                <a16:creationId xmlns:a16="http://schemas.microsoft.com/office/drawing/2014/main" id="{C6FD74C8-F603-FC30-FA20-A122E34B1B47}"/>
              </a:ext>
            </a:extLst>
          </xdr:cNvPr>
          <xdr:cNvSpPr/>
        </xdr:nvSpPr>
        <xdr:spPr>
          <a:xfrm>
            <a:off x="11704320" y="167640"/>
            <a:ext cx="3771900" cy="2819400"/>
          </a:xfrm>
          <a:prstGeom prst="rect">
            <a:avLst/>
          </a:prstGeom>
          <a:blipFill>
            <a:blip xmlns:r="http://schemas.openxmlformats.org/officeDocument/2006/relationships" r:embed="rId2"/>
            <a:tile tx="0" ty="0" sx="100000" sy="100000" flip="none" algn="tl"/>
          </a:blip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n-IN" sz="3200" b="1">
                <a:solidFill>
                  <a:srgbClr val="FF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Data</a:t>
            </a:r>
            <a:r>
              <a:rPr lang="en-IN" sz="3200" b="1" baseline="0">
                <a:solidFill>
                  <a:srgbClr val="FF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 Entry Buttons</a:t>
            </a:r>
            <a:endParaRPr lang="en-IN" sz="3200" b="1">
              <a:solidFill>
                <a:srgbClr val="FF0000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4" name="Rectangle 3">
            <a:hlinkClick xmlns:r="http://schemas.openxmlformats.org/officeDocument/2006/relationships" r:id="rId3"/>
            <a:extLst>
              <a:ext uri="{FF2B5EF4-FFF2-40B4-BE49-F238E27FC236}">
                <a16:creationId xmlns:a16="http://schemas.microsoft.com/office/drawing/2014/main" id="{06A9DC59-F9C8-1AD1-9C29-B027BDEF3460}"/>
              </a:ext>
            </a:extLst>
          </xdr:cNvPr>
          <xdr:cNvSpPr/>
        </xdr:nvSpPr>
        <xdr:spPr>
          <a:xfrm>
            <a:off x="11894820" y="877767"/>
            <a:ext cx="1584960" cy="322657"/>
          </a:xfrm>
          <a:prstGeom prst="rect">
            <a:avLst/>
          </a:prstGeom>
          <a:solidFill>
            <a:schemeClr val="tx1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800" b="1">
                <a:solidFill>
                  <a:srgbClr val="FFFF00"/>
                </a:solidFill>
              </a:rPr>
              <a:t>DATA</a:t>
            </a:r>
            <a:r>
              <a:rPr lang="en-IN" sz="1800" b="1" baseline="0">
                <a:solidFill>
                  <a:srgbClr val="FFFF00"/>
                </a:solidFill>
              </a:rPr>
              <a:t> ENTRY</a:t>
            </a:r>
            <a:endParaRPr lang="en-IN" sz="1800" b="1">
              <a:solidFill>
                <a:srgbClr val="FFFF00"/>
              </a:solidFill>
            </a:endParaRPr>
          </a:p>
        </xdr:txBody>
      </xdr:sp>
      <xdr:sp macro="" textlink="">
        <xdr:nvSpPr>
          <xdr:cNvPr id="5" name="Rectangle 4">
            <a:hlinkClick xmlns:r="http://schemas.openxmlformats.org/officeDocument/2006/relationships" r:id="rId4"/>
            <a:extLst>
              <a:ext uri="{FF2B5EF4-FFF2-40B4-BE49-F238E27FC236}">
                <a16:creationId xmlns:a16="http://schemas.microsoft.com/office/drawing/2014/main" id="{538E1CCF-9DEA-A47A-8F74-AB1D07B48754}"/>
              </a:ext>
            </a:extLst>
          </xdr:cNvPr>
          <xdr:cNvSpPr/>
        </xdr:nvSpPr>
        <xdr:spPr>
          <a:xfrm>
            <a:off x="11902440" y="1383428"/>
            <a:ext cx="1577340" cy="322657"/>
          </a:xfrm>
          <a:prstGeom prst="rect">
            <a:avLst/>
          </a:prstGeom>
          <a:solidFill>
            <a:srgbClr val="0066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00FF00"/>
                </a:solidFill>
              </a:rPr>
              <a:t>GUJARATI MARKS</a:t>
            </a:r>
          </a:p>
        </xdr:txBody>
      </xdr:sp>
      <xdr:sp macro="" textlink="">
        <xdr:nvSpPr>
          <xdr:cNvPr id="6" name="Rectangle 5">
            <a:hlinkClick xmlns:r="http://schemas.openxmlformats.org/officeDocument/2006/relationships" r:id="rId5"/>
            <a:extLst>
              <a:ext uri="{FF2B5EF4-FFF2-40B4-BE49-F238E27FC236}">
                <a16:creationId xmlns:a16="http://schemas.microsoft.com/office/drawing/2014/main" id="{E55727C2-6E14-2A1C-36A7-7466259A88E4}"/>
              </a:ext>
            </a:extLst>
          </xdr:cNvPr>
          <xdr:cNvSpPr/>
        </xdr:nvSpPr>
        <xdr:spPr>
          <a:xfrm>
            <a:off x="13708380" y="1360780"/>
            <a:ext cx="1577340" cy="322657"/>
          </a:xfrm>
          <a:prstGeom prst="rect">
            <a:avLst/>
          </a:prstGeom>
          <a:solidFill>
            <a:srgbClr val="0070C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66FFFF"/>
                </a:solidFill>
              </a:rPr>
              <a:t>MATHS MARKS</a:t>
            </a:r>
          </a:p>
        </xdr:txBody>
      </xdr:sp>
      <xdr:sp macro="" textlink="">
        <xdr:nvSpPr>
          <xdr:cNvPr id="7" name="Rectangle 6">
            <a:hlinkClick xmlns:r="http://schemas.openxmlformats.org/officeDocument/2006/relationships" r:id="rId6"/>
            <a:extLst>
              <a:ext uri="{FF2B5EF4-FFF2-40B4-BE49-F238E27FC236}">
                <a16:creationId xmlns:a16="http://schemas.microsoft.com/office/drawing/2014/main" id="{CC027D09-92A1-5CA6-DBD4-7EE6B8785F4C}"/>
              </a:ext>
            </a:extLst>
          </xdr:cNvPr>
          <xdr:cNvSpPr/>
        </xdr:nvSpPr>
        <xdr:spPr>
          <a:xfrm>
            <a:off x="13716000" y="1874131"/>
            <a:ext cx="1577340" cy="322657"/>
          </a:xfrm>
          <a:prstGeom prst="rect">
            <a:avLst/>
          </a:prstGeom>
          <a:solidFill>
            <a:srgbClr val="FF00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accent4">
                    <a:lumMod val="20000"/>
                    <a:lumOff val="80000"/>
                  </a:schemeClr>
                </a:solidFill>
              </a:rPr>
              <a:t>ENGLISH MARKS</a:t>
            </a:r>
          </a:p>
        </xdr:txBody>
      </xdr:sp>
      <xdr:sp macro="" textlink="">
        <xdr:nvSpPr>
          <xdr:cNvPr id="8" name="Rectangle 7">
            <a:hlinkClick xmlns:r="http://schemas.openxmlformats.org/officeDocument/2006/relationships" r:id="rId7"/>
            <a:extLst>
              <a:ext uri="{FF2B5EF4-FFF2-40B4-BE49-F238E27FC236}">
                <a16:creationId xmlns:a16="http://schemas.microsoft.com/office/drawing/2014/main" id="{B1697494-3EEB-5CE5-C103-BA99AF53F33E}"/>
              </a:ext>
            </a:extLst>
          </xdr:cNvPr>
          <xdr:cNvSpPr/>
        </xdr:nvSpPr>
        <xdr:spPr>
          <a:xfrm>
            <a:off x="11902440" y="1891440"/>
            <a:ext cx="1577340" cy="322657"/>
          </a:xfrm>
          <a:prstGeom prst="rect">
            <a:avLst/>
          </a:prstGeom>
          <a:solidFill>
            <a:srgbClr val="7030A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accent5">
                    <a:lumMod val="20000"/>
                    <a:lumOff val="80000"/>
                  </a:schemeClr>
                </a:solidFill>
              </a:rPr>
              <a:t>EVS MARKS</a:t>
            </a:r>
          </a:p>
        </xdr:txBody>
      </xdr:sp>
      <xdr:sp macro="" textlink="">
        <xdr:nvSpPr>
          <xdr:cNvPr id="9" name="Rectangle 8">
            <a:hlinkClick xmlns:r="http://schemas.openxmlformats.org/officeDocument/2006/relationships" r:id="rId8"/>
            <a:extLst>
              <a:ext uri="{FF2B5EF4-FFF2-40B4-BE49-F238E27FC236}">
                <a16:creationId xmlns:a16="http://schemas.microsoft.com/office/drawing/2014/main" id="{6B86C67B-1E6D-CC2E-F6EF-269B22F1C179}"/>
              </a:ext>
            </a:extLst>
          </xdr:cNvPr>
          <xdr:cNvSpPr/>
        </xdr:nvSpPr>
        <xdr:spPr>
          <a:xfrm>
            <a:off x="11910060" y="2425229"/>
            <a:ext cx="1577340" cy="322657"/>
          </a:xfrm>
          <a:prstGeom prst="rect">
            <a:avLst/>
          </a:prstGeom>
          <a:solidFill>
            <a:srgbClr val="660066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>
                    <a:lumMod val="95000"/>
                  </a:schemeClr>
                </a:solidFill>
              </a:rPr>
              <a:t>SEM 1- PATRAK B</a:t>
            </a:r>
          </a:p>
        </xdr:txBody>
      </xdr:sp>
      <xdr:sp macro="" textlink="">
        <xdr:nvSpPr>
          <xdr:cNvPr id="10" name="Rectangle 9">
            <a:hlinkClick xmlns:r="http://schemas.openxmlformats.org/officeDocument/2006/relationships" r:id="rId9"/>
            <a:extLst>
              <a:ext uri="{FF2B5EF4-FFF2-40B4-BE49-F238E27FC236}">
                <a16:creationId xmlns:a16="http://schemas.microsoft.com/office/drawing/2014/main" id="{50D5D716-6A73-8EFE-319B-6264B6D6F86F}"/>
              </a:ext>
            </a:extLst>
          </xdr:cNvPr>
          <xdr:cNvSpPr/>
        </xdr:nvSpPr>
        <xdr:spPr>
          <a:xfrm>
            <a:off x="13716000" y="2402581"/>
            <a:ext cx="1577340" cy="322657"/>
          </a:xfrm>
          <a:prstGeom prst="rect">
            <a:avLst/>
          </a:prstGeom>
          <a:solidFill>
            <a:srgbClr val="660066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>
                    <a:lumMod val="95000"/>
                  </a:schemeClr>
                </a:solidFill>
              </a:rPr>
              <a:t>SEM 2- PATRAK B</a:t>
            </a:r>
          </a:p>
        </xdr:txBody>
      </xdr:sp>
      <xdr:sp macro="" textlink="">
        <xdr:nvSpPr>
          <xdr:cNvPr id="11" name="Rectangle 10">
            <a:hlinkClick xmlns:r="http://schemas.openxmlformats.org/officeDocument/2006/relationships" r:id="rId10"/>
            <a:extLst>
              <a:ext uri="{FF2B5EF4-FFF2-40B4-BE49-F238E27FC236}">
                <a16:creationId xmlns:a16="http://schemas.microsoft.com/office/drawing/2014/main" id="{FB904C63-A002-E40F-3ECA-C6BAE6F28A6C}"/>
              </a:ext>
            </a:extLst>
          </xdr:cNvPr>
          <xdr:cNvSpPr/>
        </xdr:nvSpPr>
        <xdr:spPr>
          <a:xfrm>
            <a:off x="13677900" y="870147"/>
            <a:ext cx="1630680" cy="322657"/>
          </a:xfrm>
          <a:prstGeom prst="rect">
            <a:avLst/>
          </a:prstGeom>
          <a:solidFill>
            <a:srgbClr val="0000FF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600" b="1">
                <a:solidFill>
                  <a:schemeClr val="bg1"/>
                </a:solidFill>
              </a:rPr>
              <a:t>Attandance Day</a:t>
            </a:r>
          </a:p>
        </xdr:txBody>
      </xdr:sp>
    </xdr:grp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358140</xdr:colOff>
      <xdr:row>1</xdr:row>
      <xdr:rowOff>22860</xdr:rowOff>
    </xdr:from>
    <xdr:to>
      <xdr:col>12</xdr:col>
      <xdr:colOff>441960</xdr:colOff>
      <xdr:row>2</xdr:row>
      <xdr:rowOff>731520</xdr:rowOff>
    </xdr:to>
    <xdr:sp macro="" textlink="">
      <xdr:nvSpPr>
        <xdr:cNvPr id="14" name="Rectangle 1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A7F9B568-C615-498A-ABC3-CD255598DFAB}"/>
            </a:ext>
          </a:extLst>
        </xdr:cNvPr>
        <xdr:cNvSpPr/>
      </xdr:nvSpPr>
      <xdr:spPr>
        <a:xfrm>
          <a:off x="7033260" y="533400"/>
          <a:ext cx="1303020" cy="1089660"/>
        </a:xfrm>
        <a:prstGeom prst="rect">
          <a:avLst/>
        </a:prstGeom>
        <a:solidFill>
          <a:srgbClr val="3333FF"/>
        </a:solidFill>
        <a:ln>
          <a:noFill/>
        </a:ln>
        <a:effectLst>
          <a:outerShdw blurRad="225425" dist="50800" dir="5220000" algn="ctr">
            <a:srgbClr val="000000">
              <a:alpha val="33000"/>
            </a:srgbClr>
          </a:outerShdw>
        </a:effectLst>
        <a:scene3d>
          <a:camera prst="perspectiveFront" fov="3300000">
            <a:rot lat="486000" lon="19530000" rev="174000"/>
          </a:camera>
          <a:lightRig rig="harsh" dir="t">
            <a:rot lat="0" lon="0" rev="3000000"/>
          </a:lightRig>
        </a:scene3d>
        <a:sp3d extrusionH="254000" contourW="19050">
          <a:bevelT w="82550" h="44450" prst="angle"/>
          <a:bevelB w="82550" h="44450" prst="angle"/>
          <a:contourClr>
            <a:srgbClr val="FFFFFF"/>
          </a:contourClr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N" sz="2400" b="1">
              <a:solidFill>
                <a:srgbClr val="FFFF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Home Page</a:t>
          </a:r>
        </a:p>
      </xdr:txBody>
    </xdr:sp>
    <xdr:clientData/>
  </xdr:twoCellAnchor>
  <xdr:twoCellAnchor>
    <xdr:from>
      <xdr:col>10</xdr:col>
      <xdr:colOff>152400</xdr:colOff>
      <xdr:row>3</xdr:row>
      <xdr:rowOff>68580</xdr:rowOff>
    </xdr:from>
    <xdr:to>
      <xdr:col>16</xdr:col>
      <xdr:colOff>266700</xdr:colOff>
      <xdr:row>13</xdr:row>
      <xdr:rowOff>144780</xdr:rowOff>
    </xdr:to>
    <xdr:grpSp>
      <xdr:nvGrpSpPr>
        <xdr:cNvPr id="2" name="Group 1">
          <a:extLst>
            <a:ext uri="{FF2B5EF4-FFF2-40B4-BE49-F238E27FC236}">
              <a16:creationId xmlns:a16="http://schemas.microsoft.com/office/drawing/2014/main" id="{C5D94733-6748-4202-9D0E-D3936E9216CB}"/>
            </a:ext>
          </a:extLst>
        </xdr:cNvPr>
        <xdr:cNvGrpSpPr/>
      </xdr:nvGrpSpPr>
      <xdr:grpSpPr>
        <a:xfrm>
          <a:off x="6827520" y="2331720"/>
          <a:ext cx="3771900" cy="2819400"/>
          <a:chOff x="11704320" y="167640"/>
          <a:chExt cx="3771900" cy="2819400"/>
        </a:xfrm>
      </xdr:grpSpPr>
      <xdr:sp macro="" textlink="">
        <xdr:nvSpPr>
          <xdr:cNvPr id="3" name="Rectangle 2">
            <a:extLst>
              <a:ext uri="{FF2B5EF4-FFF2-40B4-BE49-F238E27FC236}">
                <a16:creationId xmlns:a16="http://schemas.microsoft.com/office/drawing/2014/main" id="{70F9A823-4162-BBA8-671A-FDD6D19D6FD1}"/>
              </a:ext>
            </a:extLst>
          </xdr:cNvPr>
          <xdr:cNvSpPr/>
        </xdr:nvSpPr>
        <xdr:spPr>
          <a:xfrm>
            <a:off x="11704320" y="167640"/>
            <a:ext cx="3771900" cy="2819400"/>
          </a:xfrm>
          <a:prstGeom prst="rect">
            <a:avLst/>
          </a:prstGeom>
          <a:blipFill>
            <a:blip xmlns:r="http://schemas.openxmlformats.org/officeDocument/2006/relationships" r:embed="rId2"/>
            <a:tile tx="0" ty="0" sx="100000" sy="100000" flip="none" algn="tl"/>
          </a:blip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n-IN" sz="3200" b="1">
                <a:solidFill>
                  <a:srgbClr val="FF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Data</a:t>
            </a:r>
            <a:r>
              <a:rPr lang="en-IN" sz="3200" b="1" baseline="0">
                <a:solidFill>
                  <a:srgbClr val="FF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 Entry Buttons</a:t>
            </a:r>
            <a:endParaRPr lang="en-IN" sz="3200" b="1">
              <a:solidFill>
                <a:srgbClr val="FF0000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4" name="Rectangle 3">
            <a:hlinkClick xmlns:r="http://schemas.openxmlformats.org/officeDocument/2006/relationships" r:id="rId3"/>
            <a:extLst>
              <a:ext uri="{FF2B5EF4-FFF2-40B4-BE49-F238E27FC236}">
                <a16:creationId xmlns:a16="http://schemas.microsoft.com/office/drawing/2014/main" id="{FB86835B-4657-A2A5-E127-29D0ABD155A7}"/>
              </a:ext>
            </a:extLst>
          </xdr:cNvPr>
          <xdr:cNvSpPr/>
        </xdr:nvSpPr>
        <xdr:spPr>
          <a:xfrm>
            <a:off x="11894820" y="877767"/>
            <a:ext cx="1584960" cy="322657"/>
          </a:xfrm>
          <a:prstGeom prst="rect">
            <a:avLst/>
          </a:prstGeom>
          <a:solidFill>
            <a:schemeClr val="tx1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800" b="1">
                <a:solidFill>
                  <a:srgbClr val="FFFF00"/>
                </a:solidFill>
              </a:rPr>
              <a:t>DATA</a:t>
            </a:r>
            <a:r>
              <a:rPr lang="en-IN" sz="1800" b="1" baseline="0">
                <a:solidFill>
                  <a:srgbClr val="FFFF00"/>
                </a:solidFill>
              </a:rPr>
              <a:t> ENTRY</a:t>
            </a:r>
            <a:endParaRPr lang="en-IN" sz="1800" b="1">
              <a:solidFill>
                <a:srgbClr val="FFFF00"/>
              </a:solidFill>
            </a:endParaRPr>
          </a:p>
        </xdr:txBody>
      </xdr:sp>
      <xdr:sp macro="" textlink="">
        <xdr:nvSpPr>
          <xdr:cNvPr id="5" name="Rectangle 4">
            <a:hlinkClick xmlns:r="http://schemas.openxmlformats.org/officeDocument/2006/relationships" r:id="rId4"/>
            <a:extLst>
              <a:ext uri="{FF2B5EF4-FFF2-40B4-BE49-F238E27FC236}">
                <a16:creationId xmlns:a16="http://schemas.microsoft.com/office/drawing/2014/main" id="{2189C6CC-B833-D56F-DC0D-3510377D9EE0}"/>
              </a:ext>
            </a:extLst>
          </xdr:cNvPr>
          <xdr:cNvSpPr/>
        </xdr:nvSpPr>
        <xdr:spPr>
          <a:xfrm>
            <a:off x="11902440" y="1383428"/>
            <a:ext cx="1577340" cy="322657"/>
          </a:xfrm>
          <a:prstGeom prst="rect">
            <a:avLst/>
          </a:prstGeom>
          <a:solidFill>
            <a:srgbClr val="0066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00FF00"/>
                </a:solidFill>
              </a:rPr>
              <a:t>GUJARATI MARKS</a:t>
            </a:r>
          </a:p>
        </xdr:txBody>
      </xdr:sp>
      <xdr:sp macro="" textlink="">
        <xdr:nvSpPr>
          <xdr:cNvPr id="6" name="Rectangle 5">
            <a:hlinkClick xmlns:r="http://schemas.openxmlformats.org/officeDocument/2006/relationships" r:id="rId5"/>
            <a:extLst>
              <a:ext uri="{FF2B5EF4-FFF2-40B4-BE49-F238E27FC236}">
                <a16:creationId xmlns:a16="http://schemas.microsoft.com/office/drawing/2014/main" id="{7C88919F-3B78-07F8-C9B5-4524AF94C894}"/>
              </a:ext>
            </a:extLst>
          </xdr:cNvPr>
          <xdr:cNvSpPr/>
        </xdr:nvSpPr>
        <xdr:spPr>
          <a:xfrm>
            <a:off x="13708380" y="1360780"/>
            <a:ext cx="1577340" cy="322657"/>
          </a:xfrm>
          <a:prstGeom prst="rect">
            <a:avLst/>
          </a:prstGeom>
          <a:solidFill>
            <a:srgbClr val="0070C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66FFFF"/>
                </a:solidFill>
              </a:rPr>
              <a:t>MATHS MARKS</a:t>
            </a:r>
          </a:p>
        </xdr:txBody>
      </xdr:sp>
      <xdr:sp macro="" textlink="">
        <xdr:nvSpPr>
          <xdr:cNvPr id="7" name="Rectangle 6">
            <a:hlinkClick xmlns:r="http://schemas.openxmlformats.org/officeDocument/2006/relationships" r:id="rId6"/>
            <a:extLst>
              <a:ext uri="{FF2B5EF4-FFF2-40B4-BE49-F238E27FC236}">
                <a16:creationId xmlns:a16="http://schemas.microsoft.com/office/drawing/2014/main" id="{46988DDA-CA85-94EC-BBEC-92380F182ED5}"/>
              </a:ext>
            </a:extLst>
          </xdr:cNvPr>
          <xdr:cNvSpPr/>
        </xdr:nvSpPr>
        <xdr:spPr>
          <a:xfrm>
            <a:off x="13716000" y="1874131"/>
            <a:ext cx="1577340" cy="322657"/>
          </a:xfrm>
          <a:prstGeom prst="rect">
            <a:avLst/>
          </a:prstGeom>
          <a:solidFill>
            <a:srgbClr val="FF00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accent4">
                    <a:lumMod val="20000"/>
                    <a:lumOff val="80000"/>
                  </a:schemeClr>
                </a:solidFill>
              </a:rPr>
              <a:t>ENGLISH MARKS</a:t>
            </a:r>
          </a:p>
        </xdr:txBody>
      </xdr:sp>
      <xdr:sp macro="" textlink="">
        <xdr:nvSpPr>
          <xdr:cNvPr id="8" name="Rectangle 7">
            <a:hlinkClick xmlns:r="http://schemas.openxmlformats.org/officeDocument/2006/relationships" r:id="rId7"/>
            <a:extLst>
              <a:ext uri="{FF2B5EF4-FFF2-40B4-BE49-F238E27FC236}">
                <a16:creationId xmlns:a16="http://schemas.microsoft.com/office/drawing/2014/main" id="{3E99C194-DA20-DA32-373F-31BB37C3BC74}"/>
              </a:ext>
            </a:extLst>
          </xdr:cNvPr>
          <xdr:cNvSpPr/>
        </xdr:nvSpPr>
        <xdr:spPr>
          <a:xfrm>
            <a:off x="11902440" y="1891440"/>
            <a:ext cx="1577340" cy="322657"/>
          </a:xfrm>
          <a:prstGeom prst="rect">
            <a:avLst/>
          </a:prstGeom>
          <a:solidFill>
            <a:srgbClr val="7030A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accent5">
                    <a:lumMod val="20000"/>
                    <a:lumOff val="80000"/>
                  </a:schemeClr>
                </a:solidFill>
              </a:rPr>
              <a:t>EVS MARKS</a:t>
            </a:r>
          </a:p>
        </xdr:txBody>
      </xdr:sp>
      <xdr:sp macro="" textlink="">
        <xdr:nvSpPr>
          <xdr:cNvPr id="9" name="Rectangle 8">
            <a:hlinkClick xmlns:r="http://schemas.openxmlformats.org/officeDocument/2006/relationships" r:id="rId8"/>
            <a:extLst>
              <a:ext uri="{FF2B5EF4-FFF2-40B4-BE49-F238E27FC236}">
                <a16:creationId xmlns:a16="http://schemas.microsoft.com/office/drawing/2014/main" id="{EBAB5809-24FD-CC64-7138-D61EA37441B2}"/>
              </a:ext>
            </a:extLst>
          </xdr:cNvPr>
          <xdr:cNvSpPr/>
        </xdr:nvSpPr>
        <xdr:spPr>
          <a:xfrm>
            <a:off x="11910060" y="2425229"/>
            <a:ext cx="1577340" cy="322657"/>
          </a:xfrm>
          <a:prstGeom prst="rect">
            <a:avLst/>
          </a:prstGeom>
          <a:solidFill>
            <a:srgbClr val="660066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>
                    <a:lumMod val="95000"/>
                  </a:schemeClr>
                </a:solidFill>
              </a:rPr>
              <a:t>SEM 1- PATRAK B</a:t>
            </a:r>
          </a:p>
        </xdr:txBody>
      </xdr:sp>
      <xdr:sp macro="" textlink="">
        <xdr:nvSpPr>
          <xdr:cNvPr id="10" name="Rectangle 9">
            <a:hlinkClick xmlns:r="http://schemas.openxmlformats.org/officeDocument/2006/relationships" r:id="rId9"/>
            <a:extLst>
              <a:ext uri="{FF2B5EF4-FFF2-40B4-BE49-F238E27FC236}">
                <a16:creationId xmlns:a16="http://schemas.microsoft.com/office/drawing/2014/main" id="{8434219E-234C-C247-5B6D-9006AD378139}"/>
              </a:ext>
            </a:extLst>
          </xdr:cNvPr>
          <xdr:cNvSpPr/>
        </xdr:nvSpPr>
        <xdr:spPr>
          <a:xfrm>
            <a:off x="13716000" y="2402581"/>
            <a:ext cx="1577340" cy="322657"/>
          </a:xfrm>
          <a:prstGeom prst="rect">
            <a:avLst/>
          </a:prstGeom>
          <a:solidFill>
            <a:srgbClr val="660066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>
                    <a:lumMod val="95000"/>
                  </a:schemeClr>
                </a:solidFill>
              </a:rPr>
              <a:t>SEM 2- PATRAK B</a:t>
            </a:r>
          </a:p>
        </xdr:txBody>
      </xdr:sp>
      <xdr:sp macro="" textlink="">
        <xdr:nvSpPr>
          <xdr:cNvPr id="11" name="Rectangle 10">
            <a:hlinkClick xmlns:r="http://schemas.openxmlformats.org/officeDocument/2006/relationships" r:id="rId10"/>
            <a:extLst>
              <a:ext uri="{FF2B5EF4-FFF2-40B4-BE49-F238E27FC236}">
                <a16:creationId xmlns:a16="http://schemas.microsoft.com/office/drawing/2014/main" id="{1045675F-CD2B-94D3-8874-7958EE829602}"/>
              </a:ext>
            </a:extLst>
          </xdr:cNvPr>
          <xdr:cNvSpPr/>
        </xdr:nvSpPr>
        <xdr:spPr>
          <a:xfrm>
            <a:off x="13677900" y="870147"/>
            <a:ext cx="1630680" cy="322657"/>
          </a:xfrm>
          <a:prstGeom prst="rect">
            <a:avLst/>
          </a:prstGeom>
          <a:solidFill>
            <a:srgbClr val="0000FF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600" b="1">
                <a:solidFill>
                  <a:schemeClr val="bg1"/>
                </a:solidFill>
              </a:rPr>
              <a:t>Attandance Day</a:t>
            </a:r>
          </a:p>
        </xdr:txBody>
      </xdr:sp>
    </xdr:grp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266700</xdr:colOff>
      <xdr:row>0</xdr:row>
      <xdr:rowOff>342900</xdr:rowOff>
    </xdr:from>
    <xdr:to>
      <xdr:col>12</xdr:col>
      <xdr:colOff>350520</xdr:colOff>
      <xdr:row>2</xdr:row>
      <xdr:rowOff>541020</xdr:rowOff>
    </xdr:to>
    <xdr:sp macro="" textlink="">
      <xdr:nvSpPr>
        <xdr:cNvPr id="14" name="Rectangle 1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E3706F2D-F3DC-4012-8D9D-840F68BD842A}"/>
            </a:ext>
          </a:extLst>
        </xdr:cNvPr>
        <xdr:cNvSpPr/>
      </xdr:nvSpPr>
      <xdr:spPr>
        <a:xfrm>
          <a:off x="6941820" y="342900"/>
          <a:ext cx="1303020" cy="1089660"/>
        </a:xfrm>
        <a:prstGeom prst="rect">
          <a:avLst/>
        </a:prstGeom>
        <a:solidFill>
          <a:srgbClr val="3333FF"/>
        </a:solidFill>
        <a:ln>
          <a:noFill/>
        </a:ln>
        <a:effectLst>
          <a:outerShdw blurRad="225425" dist="50800" dir="5220000" algn="ctr">
            <a:srgbClr val="000000">
              <a:alpha val="33000"/>
            </a:srgbClr>
          </a:outerShdw>
        </a:effectLst>
        <a:scene3d>
          <a:camera prst="perspectiveFront" fov="3300000">
            <a:rot lat="486000" lon="19530000" rev="174000"/>
          </a:camera>
          <a:lightRig rig="harsh" dir="t">
            <a:rot lat="0" lon="0" rev="3000000"/>
          </a:lightRig>
        </a:scene3d>
        <a:sp3d extrusionH="254000" contourW="19050">
          <a:bevelT w="82550" h="44450" prst="angle"/>
          <a:bevelB w="82550" h="44450" prst="angle"/>
          <a:contourClr>
            <a:srgbClr val="FFFFFF"/>
          </a:contourClr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N" sz="2400" b="1">
              <a:solidFill>
                <a:srgbClr val="FFFF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Home Page</a:t>
          </a:r>
        </a:p>
      </xdr:txBody>
    </xdr:sp>
    <xdr:clientData/>
  </xdr:twoCellAnchor>
  <xdr:twoCellAnchor>
    <xdr:from>
      <xdr:col>10</xdr:col>
      <xdr:colOff>91440</xdr:colOff>
      <xdr:row>3</xdr:row>
      <xdr:rowOff>83820</xdr:rowOff>
    </xdr:from>
    <xdr:to>
      <xdr:col>16</xdr:col>
      <xdr:colOff>205740</xdr:colOff>
      <xdr:row>13</xdr:row>
      <xdr:rowOff>160020</xdr:rowOff>
    </xdr:to>
    <xdr:grpSp>
      <xdr:nvGrpSpPr>
        <xdr:cNvPr id="2" name="Group 1">
          <a:extLst>
            <a:ext uri="{FF2B5EF4-FFF2-40B4-BE49-F238E27FC236}">
              <a16:creationId xmlns:a16="http://schemas.microsoft.com/office/drawing/2014/main" id="{C97A0C50-372D-412D-ACC1-CF181296739F}"/>
            </a:ext>
          </a:extLst>
        </xdr:cNvPr>
        <xdr:cNvGrpSpPr/>
      </xdr:nvGrpSpPr>
      <xdr:grpSpPr>
        <a:xfrm>
          <a:off x="6766560" y="2346960"/>
          <a:ext cx="3771900" cy="2819400"/>
          <a:chOff x="11704320" y="167640"/>
          <a:chExt cx="3771900" cy="2819400"/>
        </a:xfrm>
      </xdr:grpSpPr>
      <xdr:sp macro="" textlink="">
        <xdr:nvSpPr>
          <xdr:cNvPr id="3" name="Rectangle 2">
            <a:extLst>
              <a:ext uri="{FF2B5EF4-FFF2-40B4-BE49-F238E27FC236}">
                <a16:creationId xmlns:a16="http://schemas.microsoft.com/office/drawing/2014/main" id="{4A4115E0-EEE7-2B03-8ED3-BE5311DDDA6E}"/>
              </a:ext>
            </a:extLst>
          </xdr:cNvPr>
          <xdr:cNvSpPr/>
        </xdr:nvSpPr>
        <xdr:spPr>
          <a:xfrm>
            <a:off x="11704320" y="167640"/>
            <a:ext cx="3771900" cy="2819400"/>
          </a:xfrm>
          <a:prstGeom prst="rect">
            <a:avLst/>
          </a:prstGeom>
          <a:blipFill>
            <a:blip xmlns:r="http://schemas.openxmlformats.org/officeDocument/2006/relationships" r:embed="rId2"/>
            <a:tile tx="0" ty="0" sx="100000" sy="100000" flip="none" algn="tl"/>
          </a:blip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n-IN" sz="3200" b="1">
                <a:solidFill>
                  <a:srgbClr val="FF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Data</a:t>
            </a:r>
            <a:r>
              <a:rPr lang="en-IN" sz="3200" b="1" baseline="0">
                <a:solidFill>
                  <a:srgbClr val="FF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 Entry Buttons</a:t>
            </a:r>
            <a:endParaRPr lang="en-IN" sz="3200" b="1">
              <a:solidFill>
                <a:srgbClr val="FF0000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4" name="Rectangle 3">
            <a:hlinkClick xmlns:r="http://schemas.openxmlformats.org/officeDocument/2006/relationships" r:id="rId3"/>
            <a:extLst>
              <a:ext uri="{FF2B5EF4-FFF2-40B4-BE49-F238E27FC236}">
                <a16:creationId xmlns:a16="http://schemas.microsoft.com/office/drawing/2014/main" id="{793CC293-C277-47A1-35A4-D62C5CDE3E1B}"/>
              </a:ext>
            </a:extLst>
          </xdr:cNvPr>
          <xdr:cNvSpPr/>
        </xdr:nvSpPr>
        <xdr:spPr>
          <a:xfrm>
            <a:off x="11894820" y="877767"/>
            <a:ext cx="1584960" cy="322657"/>
          </a:xfrm>
          <a:prstGeom prst="rect">
            <a:avLst/>
          </a:prstGeom>
          <a:solidFill>
            <a:schemeClr val="tx1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800" b="1">
                <a:solidFill>
                  <a:srgbClr val="FFFF00"/>
                </a:solidFill>
              </a:rPr>
              <a:t>DATA</a:t>
            </a:r>
            <a:r>
              <a:rPr lang="en-IN" sz="1800" b="1" baseline="0">
                <a:solidFill>
                  <a:srgbClr val="FFFF00"/>
                </a:solidFill>
              </a:rPr>
              <a:t> ENTRY</a:t>
            </a:r>
            <a:endParaRPr lang="en-IN" sz="1800" b="1">
              <a:solidFill>
                <a:srgbClr val="FFFF00"/>
              </a:solidFill>
            </a:endParaRPr>
          </a:p>
        </xdr:txBody>
      </xdr:sp>
      <xdr:sp macro="" textlink="">
        <xdr:nvSpPr>
          <xdr:cNvPr id="5" name="Rectangle 4">
            <a:hlinkClick xmlns:r="http://schemas.openxmlformats.org/officeDocument/2006/relationships" r:id="rId4"/>
            <a:extLst>
              <a:ext uri="{FF2B5EF4-FFF2-40B4-BE49-F238E27FC236}">
                <a16:creationId xmlns:a16="http://schemas.microsoft.com/office/drawing/2014/main" id="{D545687C-3C57-1E40-E662-B20880D1DC3F}"/>
              </a:ext>
            </a:extLst>
          </xdr:cNvPr>
          <xdr:cNvSpPr/>
        </xdr:nvSpPr>
        <xdr:spPr>
          <a:xfrm>
            <a:off x="11902440" y="1383428"/>
            <a:ext cx="1577340" cy="322657"/>
          </a:xfrm>
          <a:prstGeom prst="rect">
            <a:avLst/>
          </a:prstGeom>
          <a:solidFill>
            <a:srgbClr val="0066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00FF00"/>
                </a:solidFill>
              </a:rPr>
              <a:t>GUJARATI MARKS</a:t>
            </a:r>
          </a:p>
        </xdr:txBody>
      </xdr:sp>
      <xdr:sp macro="" textlink="">
        <xdr:nvSpPr>
          <xdr:cNvPr id="6" name="Rectangle 5">
            <a:hlinkClick xmlns:r="http://schemas.openxmlformats.org/officeDocument/2006/relationships" r:id="rId5"/>
            <a:extLst>
              <a:ext uri="{FF2B5EF4-FFF2-40B4-BE49-F238E27FC236}">
                <a16:creationId xmlns:a16="http://schemas.microsoft.com/office/drawing/2014/main" id="{36C825BE-ADF1-C3E7-79D4-9E7F94421937}"/>
              </a:ext>
            </a:extLst>
          </xdr:cNvPr>
          <xdr:cNvSpPr/>
        </xdr:nvSpPr>
        <xdr:spPr>
          <a:xfrm>
            <a:off x="13708380" y="1360780"/>
            <a:ext cx="1577340" cy="322657"/>
          </a:xfrm>
          <a:prstGeom prst="rect">
            <a:avLst/>
          </a:prstGeom>
          <a:solidFill>
            <a:srgbClr val="0070C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66FFFF"/>
                </a:solidFill>
              </a:rPr>
              <a:t>MATHS MARKS</a:t>
            </a:r>
          </a:p>
        </xdr:txBody>
      </xdr:sp>
      <xdr:sp macro="" textlink="">
        <xdr:nvSpPr>
          <xdr:cNvPr id="7" name="Rectangle 6">
            <a:hlinkClick xmlns:r="http://schemas.openxmlformats.org/officeDocument/2006/relationships" r:id="rId6"/>
            <a:extLst>
              <a:ext uri="{FF2B5EF4-FFF2-40B4-BE49-F238E27FC236}">
                <a16:creationId xmlns:a16="http://schemas.microsoft.com/office/drawing/2014/main" id="{D6CC7C4F-B5D6-7290-C01D-AE3FEB3289C7}"/>
              </a:ext>
            </a:extLst>
          </xdr:cNvPr>
          <xdr:cNvSpPr/>
        </xdr:nvSpPr>
        <xdr:spPr>
          <a:xfrm>
            <a:off x="13716000" y="1874131"/>
            <a:ext cx="1577340" cy="322657"/>
          </a:xfrm>
          <a:prstGeom prst="rect">
            <a:avLst/>
          </a:prstGeom>
          <a:solidFill>
            <a:srgbClr val="FF00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accent4">
                    <a:lumMod val="20000"/>
                    <a:lumOff val="80000"/>
                  </a:schemeClr>
                </a:solidFill>
              </a:rPr>
              <a:t>ENGLISH MARKS</a:t>
            </a:r>
          </a:p>
        </xdr:txBody>
      </xdr:sp>
      <xdr:sp macro="" textlink="">
        <xdr:nvSpPr>
          <xdr:cNvPr id="8" name="Rectangle 7">
            <a:hlinkClick xmlns:r="http://schemas.openxmlformats.org/officeDocument/2006/relationships" r:id="rId7"/>
            <a:extLst>
              <a:ext uri="{FF2B5EF4-FFF2-40B4-BE49-F238E27FC236}">
                <a16:creationId xmlns:a16="http://schemas.microsoft.com/office/drawing/2014/main" id="{CDF88F6F-5F8B-F570-E5E2-3CE6213910CB}"/>
              </a:ext>
            </a:extLst>
          </xdr:cNvPr>
          <xdr:cNvSpPr/>
        </xdr:nvSpPr>
        <xdr:spPr>
          <a:xfrm>
            <a:off x="11902440" y="1891440"/>
            <a:ext cx="1577340" cy="322657"/>
          </a:xfrm>
          <a:prstGeom prst="rect">
            <a:avLst/>
          </a:prstGeom>
          <a:solidFill>
            <a:srgbClr val="7030A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accent5">
                    <a:lumMod val="20000"/>
                    <a:lumOff val="80000"/>
                  </a:schemeClr>
                </a:solidFill>
              </a:rPr>
              <a:t>EVS MARKS</a:t>
            </a:r>
          </a:p>
        </xdr:txBody>
      </xdr:sp>
      <xdr:sp macro="" textlink="">
        <xdr:nvSpPr>
          <xdr:cNvPr id="9" name="Rectangle 8">
            <a:hlinkClick xmlns:r="http://schemas.openxmlformats.org/officeDocument/2006/relationships" r:id="rId8"/>
            <a:extLst>
              <a:ext uri="{FF2B5EF4-FFF2-40B4-BE49-F238E27FC236}">
                <a16:creationId xmlns:a16="http://schemas.microsoft.com/office/drawing/2014/main" id="{47465BB5-78FE-86B1-1916-37D33F44B830}"/>
              </a:ext>
            </a:extLst>
          </xdr:cNvPr>
          <xdr:cNvSpPr/>
        </xdr:nvSpPr>
        <xdr:spPr>
          <a:xfrm>
            <a:off x="11910060" y="2425229"/>
            <a:ext cx="1577340" cy="322657"/>
          </a:xfrm>
          <a:prstGeom prst="rect">
            <a:avLst/>
          </a:prstGeom>
          <a:solidFill>
            <a:srgbClr val="660066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>
                    <a:lumMod val="95000"/>
                  </a:schemeClr>
                </a:solidFill>
              </a:rPr>
              <a:t>SEM 1- PATRAK B</a:t>
            </a:r>
          </a:p>
        </xdr:txBody>
      </xdr:sp>
      <xdr:sp macro="" textlink="">
        <xdr:nvSpPr>
          <xdr:cNvPr id="10" name="Rectangle 9">
            <a:hlinkClick xmlns:r="http://schemas.openxmlformats.org/officeDocument/2006/relationships" r:id="rId9"/>
            <a:extLst>
              <a:ext uri="{FF2B5EF4-FFF2-40B4-BE49-F238E27FC236}">
                <a16:creationId xmlns:a16="http://schemas.microsoft.com/office/drawing/2014/main" id="{BB663650-D78A-0447-AF2D-AE1C477505B7}"/>
              </a:ext>
            </a:extLst>
          </xdr:cNvPr>
          <xdr:cNvSpPr/>
        </xdr:nvSpPr>
        <xdr:spPr>
          <a:xfrm>
            <a:off x="13716000" y="2402581"/>
            <a:ext cx="1577340" cy="322657"/>
          </a:xfrm>
          <a:prstGeom prst="rect">
            <a:avLst/>
          </a:prstGeom>
          <a:solidFill>
            <a:srgbClr val="660066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>
                    <a:lumMod val="95000"/>
                  </a:schemeClr>
                </a:solidFill>
              </a:rPr>
              <a:t>SEM 2- PATRAK B</a:t>
            </a:r>
          </a:p>
        </xdr:txBody>
      </xdr:sp>
      <xdr:sp macro="" textlink="">
        <xdr:nvSpPr>
          <xdr:cNvPr id="11" name="Rectangle 10">
            <a:hlinkClick xmlns:r="http://schemas.openxmlformats.org/officeDocument/2006/relationships" r:id="rId10"/>
            <a:extLst>
              <a:ext uri="{FF2B5EF4-FFF2-40B4-BE49-F238E27FC236}">
                <a16:creationId xmlns:a16="http://schemas.microsoft.com/office/drawing/2014/main" id="{EE267FB4-680A-AF2B-E979-6346A1339A45}"/>
              </a:ext>
            </a:extLst>
          </xdr:cNvPr>
          <xdr:cNvSpPr/>
        </xdr:nvSpPr>
        <xdr:spPr>
          <a:xfrm>
            <a:off x="13677900" y="870147"/>
            <a:ext cx="1630680" cy="322657"/>
          </a:xfrm>
          <a:prstGeom prst="rect">
            <a:avLst/>
          </a:prstGeom>
          <a:solidFill>
            <a:srgbClr val="0000FF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600" b="1">
                <a:solidFill>
                  <a:schemeClr val="bg1"/>
                </a:solidFill>
              </a:rPr>
              <a:t>Attandance Day</a:t>
            </a:r>
          </a:p>
        </xdr:txBody>
      </xdr:sp>
    </xdr:grp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297180</xdr:colOff>
      <xdr:row>0</xdr:row>
      <xdr:rowOff>449580</xdr:rowOff>
    </xdr:from>
    <xdr:to>
      <xdr:col>12</xdr:col>
      <xdr:colOff>381000</xdr:colOff>
      <xdr:row>2</xdr:row>
      <xdr:rowOff>647700</xdr:rowOff>
    </xdr:to>
    <xdr:sp macro="" textlink="">
      <xdr:nvSpPr>
        <xdr:cNvPr id="14" name="Rectangle 1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46B1289A-DCC1-474A-BFA5-23170EEA9EB8}"/>
            </a:ext>
          </a:extLst>
        </xdr:cNvPr>
        <xdr:cNvSpPr/>
      </xdr:nvSpPr>
      <xdr:spPr>
        <a:xfrm>
          <a:off x="6972300" y="449580"/>
          <a:ext cx="1303020" cy="1089660"/>
        </a:xfrm>
        <a:prstGeom prst="rect">
          <a:avLst/>
        </a:prstGeom>
        <a:solidFill>
          <a:srgbClr val="3333FF"/>
        </a:solidFill>
        <a:ln>
          <a:noFill/>
        </a:ln>
        <a:effectLst>
          <a:outerShdw blurRad="225425" dist="50800" dir="5220000" algn="ctr">
            <a:srgbClr val="000000">
              <a:alpha val="33000"/>
            </a:srgbClr>
          </a:outerShdw>
        </a:effectLst>
        <a:scene3d>
          <a:camera prst="perspectiveFront" fov="3300000">
            <a:rot lat="486000" lon="19530000" rev="174000"/>
          </a:camera>
          <a:lightRig rig="harsh" dir="t">
            <a:rot lat="0" lon="0" rev="3000000"/>
          </a:lightRig>
        </a:scene3d>
        <a:sp3d extrusionH="254000" contourW="19050">
          <a:bevelT w="82550" h="44450" prst="angle"/>
          <a:bevelB w="82550" h="44450" prst="angle"/>
          <a:contourClr>
            <a:srgbClr val="FFFFFF"/>
          </a:contourClr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N" sz="2400" b="1">
              <a:solidFill>
                <a:srgbClr val="FFFF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Home Page</a:t>
          </a:r>
        </a:p>
      </xdr:txBody>
    </xdr:sp>
    <xdr:clientData/>
  </xdr:twoCellAnchor>
  <xdr:twoCellAnchor>
    <xdr:from>
      <xdr:col>10</xdr:col>
      <xdr:colOff>137160</xdr:colOff>
      <xdr:row>3</xdr:row>
      <xdr:rowOff>91440</xdr:rowOff>
    </xdr:from>
    <xdr:to>
      <xdr:col>16</xdr:col>
      <xdr:colOff>251460</xdr:colOff>
      <xdr:row>13</xdr:row>
      <xdr:rowOff>167640</xdr:rowOff>
    </xdr:to>
    <xdr:grpSp>
      <xdr:nvGrpSpPr>
        <xdr:cNvPr id="11" name="Group 10">
          <a:extLst>
            <a:ext uri="{FF2B5EF4-FFF2-40B4-BE49-F238E27FC236}">
              <a16:creationId xmlns:a16="http://schemas.microsoft.com/office/drawing/2014/main" id="{7866D5A4-C4FE-4F42-984B-799CB3329F91}"/>
            </a:ext>
          </a:extLst>
        </xdr:cNvPr>
        <xdr:cNvGrpSpPr/>
      </xdr:nvGrpSpPr>
      <xdr:grpSpPr>
        <a:xfrm>
          <a:off x="6812280" y="2354580"/>
          <a:ext cx="3771900" cy="2819400"/>
          <a:chOff x="11704320" y="167640"/>
          <a:chExt cx="3771900" cy="2819400"/>
        </a:xfrm>
      </xdr:grpSpPr>
      <xdr:sp macro="" textlink="">
        <xdr:nvSpPr>
          <xdr:cNvPr id="12" name="Rectangle 11">
            <a:extLst>
              <a:ext uri="{FF2B5EF4-FFF2-40B4-BE49-F238E27FC236}">
                <a16:creationId xmlns:a16="http://schemas.microsoft.com/office/drawing/2014/main" id="{E0D151F1-EE96-ABD1-5553-0DDCAA54872F}"/>
              </a:ext>
            </a:extLst>
          </xdr:cNvPr>
          <xdr:cNvSpPr/>
        </xdr:nvSpPr>
        <xdr:spPr>
          <a:xfrm>
            <a:off x="11704320" y="167640"/>
            <a:ext cx="3771900" cy="2819400"/>
          </a:xfrm>
          <a:prstGeom prst="rect">
            <a:avLst/>
          </a:prstGeom>
          <a:blipFill>
            <a:blip xmlns:r="http://schemas.openxmlformats.org/officeDocument/2006/relationships" r:embed="rId2"/>
            <a:tile tx="0" ty="0" sx="100000" sy="100000" flip="none" algn="tl"/>
          </a:blip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n-IN" sz="3200" b="1">
                <a:solidFill>
                  <a:srgbClr val="FF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Data</a:t>
            </a:r>
            <a:r>
              <a:rPr lang="en-IN" sz="3200" b="1" baseline="0">
                <a:solidFill>
                  <a:srgbClr val="FF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 Entry Buttons</a:t>
            </a:r>
            <a:endParaRPr lang="en-IN" sz="3200" b="1">
              <a:solidFill>
                <a:srgbClr val="FF0000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13" name="Rectangle 12">
            <a:hlinkClick xmlns:r="http://schemas.openxmlformats.org/officeDocument/2006/relationships" r:id="rId3"/>
            <a:extLst>
              <a:ext uri="{FF2B5EF4-FFF2-40B4-BE49-F238E27FC236}">
                <a16:creationId xmlns:a16="http://schemas.microsoft.com/office/drawing/2014/main" id="{F50FE72B-8B76-4E8D-7DDE-BDE323146909}"/>
              </a:ext>
            </a:extLst>
          </xdr:cNvPr>
          <xdr:cNvSpPr/>
        </xdr:nvSpPr>
        <xdr:spPr>
          <a:xfrm>
            <a:off x="11894820" y="877767"/>
            <a:ext cx="1584960" cy="322657"/>
          </a:xfrm>
          <a:prstGeom prst="rect">
            <a:avLst/>
          </a:prstGeom>
          <a:solidFill>
            <a:schemeClr val="tx1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800" b="1">
                <a:solidFill>
                  <a:srgbClr val="FFFF00"/>
                </a:solidFill>
              </a:rPr>
              <a:t>DATA</a:t>
            </a:r>
            <a:r>
              <a:rPr lang="en-IN" sz="1800" b="1" baseline="0">
                <a:solidFill>
                  <a:srgbClr val="FFFF00"/>
                </a:solidFill>
              </a:rPr>
              <a:t> ENTRY</a:t>
            </a:r>
            <a:endParaRPr lang="en-IN" sz="1800" b="1">
              <a:solidFill>
                <a:srgbClr val="FFFF00"/>
              </a:solidFill>
            </a:endParaRPr>
          </a:p>
        </xdr:txBody>
      </xdr:sp>
      <xdr:sp macro="" textlink="">
        <xdr:nvSpPr>
          <xdr:cNvPr id="15" name="Rectangle 14">
            <a:hlinkClick xmlns:r="http://schemas.openxmlformats.org/officeDocument/2006/relationships" r:id="rId4"/>
            <a:extLst>
              <a:ext uri="{FF2B5EF4-FFF2-40B4-BE49-F238E27FC236}">
                <a16:creationId xmlns:a16="http://schemas.microsoft.com/office/drawing/2014/main" id="{34BE2A8A-CEC3-523C-9727-E1E908D92FDA}"/>
              </a:ext>
            </a:extLst>
          </xdr:cNvPr>
          <xdr:cNvSpPr/>
        </xdr:nvSpPr>
        <xdr:spPr>
          <a:xfrm>
            <a:off x="11902440" y="1383428"/>
            <a:ext cx="1577340" cy="322657"/>
          </a:xfrm>
          <a:prstGeom prst="rect">
            <a:avLst/>
          </a:prstGeom>
          <a:solidFill>
            <a:srgbClr val="0066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00FF00"/>
                </a:solidFill>
              </a:rPr>
              <a:t>GUJARATI MARKS</a:t>
            </a:r>
          </a:p>
        </xdr:txBody>
      </xdr:sp>
      <xdr:sp macro="" textlink="">
        <xdr:nvSpPr>
          <xdr:cNvPr id="16" name="Rectangle 15">
            <a:hlinkClick xmlns:r="http://schemas.openxmlformats.org/officeDocument/2006/relationships" r:id="rId5"/>
            <a:extLst>
              <a:ext uri="{FF2B5EF4-FFF2-40B4-BE49-F238E27FC236}">
                <a16:creationId xmlns:a16="http://schemas.microsoft.com/office/drawing/2014/main" id="{D22E42B0-C704-98CF-867E-93834E837AA7}"/>
              </a:ext>
            </a:extLst>
          </xdr:cNvPr>
          <xdr:cNvSpPr/>
        </xdr:nvSpPr>
        <xdr:spPr>
          <a:xfrm>
            <a:off x="13708380" y="1360780"/>
            <a:ext cx="1577340" cy="322657"/>
          </a:xfrm>
          <a:prstGeom prst="rect">
            <a:avLst/>
          </a:prstGeom>
          <a:solidFill>
            <a:srgbClr val="0070C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66FFFF"/>
                </a:solidFill>
              </a:rPr>
              <a:t>MATHS MARKS</a:t>
            </a:r>
          </a:p>
        </xdr:txBody>
      </xdr:sp>
      <xdr:sp macro="" textlink="">
        <xdr:nvSpPr>
          <xdr:cNvPr id="17" name="Rectangle 16">
            <a:hlinkClick xmlns:r="http://schemas.openxmlformats.org/officeDocument/2006/relationships" r:id="rId6"/>
            <a:extLst>
              <a:ext uri="{FF2B5EF4-FFF2-40B4-BE49-F238E27FC236}">
                <a16:creationId xmlns:a16="http://schemas.microsoft.com/office/drawing/2014/main" id="{8B975224-85A4-C460-AF46-06B7E5D9FD3E}"/>
              </a:ext>
            </a:extLst>
          </xdr:cNvPr>
          <xdr:cNvSpPr/>
        </xdr:nvSpPr>
        <xdr:spPr>
          <a:xfrm>
            <a:off x="13716000" y="1874131"/>
            <a:ext cx="1577340" cy="322657"/>
          </a:xfrm>
          <a:prstGeom prst="rect">
            <a:avLst/>
          </a:prstGeom>
          <a:solidFill>
            <a:srgbClr val="FF00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accent4">
                    <a:lumMod val="20000"/>
                    <a:lumOff val="80000"/>
                  </a:schemeClr>
                </a:solidFill>
              </a:rPr>
              <a:t>ENGLISH MARKS</a:t>
            </a:r>
          </a:p>
        </xdr:txBody>
      </xdr:sp>
      <xdr:sp macro="" textlink="">
        <xdr:nvSpPr>
          <xdr:cNvPr id="18" name="Rectangle 17">
            <a:hlinkClick xmlns:r="http://schemas.openxmlformats.org/officeDocument/2006/relationships" r:id="rId7"/>
            <a:extLst>
              <a:ext uri="{FF2B5EF4-FFF2-40B4-BE49-F238E27FC236}">
                <a16:creationId xmlns:a16="http://schemas.microsoft.com/office/drawing/2014/main" id="{9B88D70C-34D4-C112-C3A3-9514544983ED}"/>
              </a:ext>
            </a:extLst>
          </xdr:cNvPr>
          <xdr:cNvSpPr/>
        </xdr:nvSpPr>
        <xdr:spPr>
          <a:xfrm>
            <a:off x="11902440" y="1891440"/>
            <a:ext cx="1577340" cy="322657"/>
          </a:xfrm>
          <a:prstGeom prst="rect">
            <a:avLst/>
          </a:prstGeom>
          <a:solidFill>
            <a:srgbClr val="7030A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accent5">
                    <a:lumMod val="20000"/>
                    <a:lumOff val="80000"/>
                  </a:schemeClr>
                </a:solidFill>
              </a:rPr>
              <a:t>EVS MARKS</a:t>
            </a:r>
          </a:p>
        </xdr:txBody>
      </xdr:sp>
      <xdr:sp macro="" textlink="">
        <xdr:nvSpPr>
          <xdr:cNvPr id="19" name="Rectangle 18">
            <a:hlinkClick xmlns:r="http://schemas.openxmlformats.org/officeDocument/2006/relationships" r:id="rId8"/>
            <a:extLst>
              <a:ext uri="{FF2B5EF4-FFF2-40B4-BE49-F238E27FC236}">
                <a16:creationId xmlns:a16="http://schemas.microsoft.com/office/drawing/2014/main" id="{692AAA9E-1F12-FBD5-D904-C4BE82601EFC}"/>
              </a:ext>
            </a:extLst>
          </xdr:cNvPr>
          <xdr:cNvSpPr/>
        </xdr:nvSpPr>
        <xdr:spPr>
          <a:xfrm>
            <a:off x="11910060" y="2425229"/>
            <a:ext cx="1577340" cy="322657"/>
          </a:xfrm>
          <a:prstGeom prst="rect">
            <a:avLst/>
          </a:prstGeom>
          <a:solidFill>
            <a:srgbClr val="660066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>
                    <a:lumMod val="95000"/>
                  </a:schemeClr>
                </a:solidFill>
              </a:rPr>
              <a:t>SEM 1- PATRAK B</a:t>
            </a:r>
          </a:p>
        </xdr:txBody>
      </xdr:sp>
      <xdr:sp macro="" textlink="">
        <xdr:nvSpPr>
          <xdr:cNvPr id="20" name="Rectangle 19">
            <a:hlinkClick xmlns:r="http://schemas.openxmlformats.org/officeDocument/2006/relationships" r:id="rId9"/>
            <a:extLst>
              <a:ext uri="{FF2B5EF4-FFF2-40B4-BE49-F238E27FC236}">
                <a16:creationId xmlns:a16="http://schemas.microsoft.com/office/drawing/2014/main" id="{7E23DF14-8BAE-C38A-D767-A6279D91EB58}"/>
              </a:ext>
            </a:extLst>
          </xdr:cNvPr>
          <xdr:cNvSpPr/>
        </xdr:nvSpPr>
        <xdr:spPr>
          <a:xfrm>
            <a:off x="13716000" y="2402581"/>
            <a:ext cx="1577340" cy="322657"/>
          </a:xfrm>
          <a:prstGeom prst="rect">
            <a:avLst/>
          </a:prstGeom>
          <a:solidFill>
            <a:srgbClr val="660066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>
                    <a:lumMod val="95000"/>
                  </a:schemeClr>
                </a:solidFill>
              </a:rPr>
              <a:t>SEM 2- PATRAK B</a:t>
            </a:r>
          </a:p>
        </xdr:txBody>
      </xdr:sp>
      <xdr:sp macro="" textlink="">
        <xdr:nvSpPr>
          <xdr:cNvPr id="21" name="Rectangle 20">
            <a:hlinkClick xmlns:r="http://schemas.openxmlformats.org/officeDocument/2006/relationships" r:id="rId10"/>
            <a:extLst>
              <a:ext uri="{FF2B5EF4-FFF2-40B4-BE49-F238E27FC236}">
                <a16:creationId xmlns:a16="http://schemas.microsoft.com/office/drawing/2014/main" id="{70A33100-BC61-1E43-8392-5DF1757DA654}"/>
              </a:ext>
            </a:extLst>
          </xdr:cNvPr>
          <xdr:cNvSpPr/>
        </xdr:nvSpPr>
        <xdr:spPr>
          <a:xfrm>
            <a:off x="13677900" y="870147"/>
            <a:ext cx="1630680" cy="322657"/>
          </a:xfrm>
          <a:prstGeom prst="rect">
            <a:avLst/>
          </a:prstGeom>
          <a:solidFill>
            <a:srgbClr val="0000FF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600" b="1">
                <a:solidFill>
                  <a:schemeClr val="bg1"/>
                </a:solidFill>
              </a:rPr>
              <a:t>Attandance Day</a:t>
            </a:r>
          </a:p>
        </xdr:txBody>
      </xdr:sp>
    </xdr:grp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251460</xdr:colOff>
      <xdr:row>0</xdr:row>
      <xdr:rowOff>129540</xdr:rowOff>
    </xdr:from>
    <xdr:to>
      <xdr:col>19</xdr:col>
      <xdr:colOff>266700</xdr:colOff>
      <xdr:row>7</xdr:row>
      <xdr:rowOff>83820</xdr:rowOff>
    </xdr:to>
    <xdr:sp macro="" textlink="">
      <xdr:nvSpPr>
        <xdr:cNvPr id="2" name="Rectangl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121181F8-95B0-44F2-932F-89502553533C}"/>
            </a:ext>
          </a:extLst>
        </xdr:cNvPr>
        <xdr:cNvSpPr/>
      </xdr:nvSpPr>
      <xdr:spPr>
        <a:xfrm>
          <a:off x="8702040" y="129540"/>
          <a:ext cx="1234440" cy="1363980"/>
        </a:xfrm>
        <a:prstGeom prst="rect">
          <a:avLst/>
        </a:prstGeom>
        <a:solidFill>
          <a:srgbClr val="3333FF"/>
        </a:solidFill>
        <a:ln>
          <a:noFill/>
        </a:ln>
        <a:effectLst>
          <a:outerShdw blurRad="225425" dist="50800" dir="5220000" algn="ctr">
            <a:srgbClr val="000000">
              <a:alpha val="33000"/>
            </a:srgbClr>
          </a:outerShdw>
        </a:effectLst>
        <a:scene3d>
          <a:camera prst="perspectiveFront" fov="3300000">
            <a:rot lat="486000" lon="19530000" rev="174000"/>
          </a:camera>
          <a:lightRig rig="harsh" dir="t">
            <a:rot lat="0" lon="0" rev="3000000"/>
          </a:lightRig>
        </a:scene3d>
        <a:sp3d extrusionH="254000" contourW="19050">
          <a:bevelT w="82550" h="44450" prst="angle"/>
          <a:bevelB w="82550" h="44450" prst="angle"/>
          <a:contourClr>
            <a:srgbClr val="FFFFFF"/>
          </a:contourClr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N" sz="2400" b="1">
              <a:solidFill>
                <a:srgbClr val="FFFF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Home Page</a:t>
          </a:r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289560</xdr:colOff>
      <xdr:row>0</xdr:row>
      <xdr:rowOff>91440</xdr:rowOff>
    </xdr:from>
    <xdr:to>
      <xdr:col>5</xdr:col>
      <xdr:colOff>304800</xdr:colOff>
      <xdr:row>2</xdr:row>
      <xdr:rowOff>449580</xdr:rowOff>
    </xdr:to>
    <xdr:sp macro="" textlink="">
      <xdr:nvSpPr>
        <xdr:cNvPr id="2" name="Rectangl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8B4CB541-6C37-4A99-9EEA-A40CFC2E57B0}"/>
            </a:ext>
          </a:extLst>
        </xdr:cNvPr>
        <xdr:cNvSpPr/>
      </xdr:nvSpPr>
      <xdr:spPr>
        <a:xfrm>
          <a:off x="5646420" y="91440"/>
          <a:ext cx="1234440" cy="1249680"/>
        </a:xfrm>
        <a:prstGeom prst="rect">
          <a:avLst/>
        </a:prstGeom>
        <a:solidFill>
          <a:srgbClr val="3333FF"/>
        </a:solidFill>
        <a:ln>
          <a:noFill/>
        </a:ln>
        <a:effectLst>
          <a:outerShdw blurRad="225425" dist="50800" dir="5220000" algn="ctr">
            <a:srgbClr val="000000">
              <a:alpha val="33000"/>
            </a:srgbClr>
          </a:outerShdw>
        </a:effectLst>
        <a:scene3d>
          <a:camera prst="perspectiveFront" fov="3300000">
            <a:rot lat="486000" lon="19530000" rev="174000"/>
          </a:camera>
          <a:lightRig rig="harsh" dir="t">
            <a:rot lat="0" lon="0" rev="3000000"/>
          </a:lightRig>
        </a:scene3d>
        <a:sp3d extrusionH="254000" contourW="19050">
          <a:bevelT w="82550" h="44450" prst="angle"/>
          <a:bevelB w="82550" h="44450" prst="angle"/>
          <a:contourClr>
            <a:srgbClr val="FFFFFF"/>
          </a:contourClr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N" sz="2400" b="1">
              <a:solidFill>
                <a:srgbClr val="FFFF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Home Page</a:t>
          </a:r>
        </a:p>
      </xdr:txBody>
    </xdr:sp>
    <xdr:clientData/>
  </xdr:twoCellAnchor>
  <xdr:twoCellAnchor>
    <xdr:from>
      <xdr:col>3</xdr:col>
      <xdr:colOff>160020</xdr:colOff>
      <xdr:row>3</xdr:row>
      <xdr:rowOff>99060</xdr:rowOff>
    </xdr:from>
    <xdr:to>
      <xdr:col>9</xdr:col>
      <xdr:colOff>274320</xdr:colOff>
      <xdr:row>13</xdr:row>
      <xdr:rowOff>175260</xdr:rowOff>
    </xdr:to>
    <xdr:grpSp>
      <xdr:nvGrpSpPr>
        <xdr:cNvPr id="14" name="Group 13">
          <a:extLst>
            <a:ext uri="{FF2B5EF4-FFF2-40B4-BE49-F238E27FC236}">
              <a16:creationId xmlns:a16="http://schemas.microsoft.com/office/drawing/2014/main" id="{0E73CF66-476C-4D1C-9001-082F27A31687}"/>
            </a:ext>
          </a:extLst>
        </xdr:cNvPr>
        <xdr:cNvGrpSpPr/>
      </xdr:nvGrpSpPr>
      <xdr:grpSpPr>
        <a:xfrm>
          <a:off x="5516880" y="1539240"/>
          <a:ext cx="3771900" cy="2819400"/>
          <a:chOff x="11704320" y="167640"/>
          <a:chExt cx="3771900" cy="2819400"/>
        </a:xfrm>
      </xdr:grpSpPr>
      <xdr:sp macro="" textlink="">
        <xdr:nvSpPr>
          <xdr:cNvPr id="15" name="Rectangle 14">
            <a:extLst>
              <a:ext uri="{FF2B5EF4-FFF2-40B4-BE49-F238E27FC236}">
                <a16:creationId xmlns:a16="http://schemas.microsoft.com/office/drawing/2014/main" id="{4F5DDF56-C5F3-87D4-BFF7-4C92C25F327C}"/>
              </a:ext>
            </a:extLst>
          </xdr:cNvPr>
          <xdr:cNvSpPr/>
        </xdr:nvSpPr>
        <xdr:spPr>
          <a:xfrm>
            <a:off x="11704320" y="167640"/>
            <a:ext cx="3771900" cy="2819400"/>
          </a:xfrm>
          <a:prstGeom prst="rect">
            <a:avLst/>
          </a:prstGeom>
          <a:blipFill>
            <a:blip xmlns:r="http://schemas.openxmlformats.org/officeDocument/2006/relationships" r:embed="rId2"/>
            <a:tile tx="0" ty="0" sx="100000" sy="100000" flip="none" algn="tl"/>
          </a:blip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n-IN" sz="3200" b="1">
                <a:solidFill>
                  <a:srgbClr val="FF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Data</a:t>
            </a:r>
            <a:r>
              <a:rPr lang="en-IN" sz="3200" b="1" baseline="0">
                <a:solidFill>
                  <a:srgbClr val="FF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 Entry Buttons</a:t>
            </a:r>
            <a:endParaRPr lang="en-IN" sz="3200" b="1">
              <a:solidFill>
                <a:srgbClr val="FF0000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16" name="Rectangle 15">
            <a:hlinkClick xmlns:r="http://schemas.openxmlformats.org/officeDocument/2006/relationships" r:id="rId3"/>
            <a:extLst>
              <a:ext uri="{FF2B5EF4-FFF2-40B4-BE49-F238E27FC236}">
                <a16:creationId xmlns:a16="http://schemas.microsoft.com/office/drawing/2014/main" id="{565AF2BF-E235-58D9-D82F-0773559336B0}"/>
              </a:ext>
            </a:extLst>
          </xdr:cNvPr>
          <xdr:cNvSpPr/>
        </xdr:nvSpPr>
        <xdr:spPr>
          <a:xfrm>
            <a:off x="11894820" y="877767"/>
            <a:ext cx="1584960" cy="322657"/>
          </a:xfrm>
          <a:prstGeom prst="rect">
            <a:avLst/>
          </a:prstGeom>
          <a:solidFill>
            <a:schemeClr val="tx1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800" b="1">
                <a:solidFill>
                  <a:srgbClr val="FFFF00"/>
                </a:solidFill>
              </a:rPr>
              <a:t>DATA</a:t>
            </a:r>
            <a:r>
              <a:rPr lang="en-IN" sz="1800" b="1" baseline="0">
                <a:solidFill>
                  <a:srgbClr val="FFFF00"/>
                </a:solidFill>
              </a:rPr>
              <a:t> ENTRY</a:t>
            </a:r>
            <a:endParaRPr lang="en-IN" sz="1800" b="1">
              <a:solidFill>
                <a:srgbClr val="FFFF00"/>
              </a:solidFill>
            </a:endParaRPr>
          </a:p>
        </xdr:txBody>
      </xdr:sp>
      <xdr:sp macro="" textlink="">
        <xdr:nvSpPr>
          <xdr:cNvPr id="17" name="Rectangle 16">
            <a:hlinkClick xmlns:r="http://schemas.openxmlformats.org/officeDocument/2006/relationships" r:id="rId4"/>
            <a:extLst>
              <a:ext uri="{FF2B5EF4-FFF2-40B4-BE49-F238E27FC236}">
                <a16:creationId xmlns:a16="http://schemas.microsoft.com/office/drawing/2014/main" id="{1F9C6A13-A002-2EEE-14B7-8CBFDC2C8655}"/>
              </a:ext>
            </a:extLst>
          </xdr:cNvPr>
          <xdr:cNvSpPr/>
        </xdr:nvSpPr>
        <xdr:spPr>
          <a:xfrm>
            <a:off x="11902440" y="1383428"/>
            <a:ext cx="1577340" cy="322657"/>
          </a:xfrm>
          <a:prstGeom prst="rect">
            <a:avLst/>
          </a:prstGeom>
          <a:solidFill>
            <a:srgbClr val="0066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00FF00"/>
                </a:solidFill>
              </a:rPr>
              <a:t>GUJARATI MARKS</a:t>
            </a:r>
          </a:p>
        </xdr:txBody>
      </xdr:sp>
      <xdr:sp macro="" textlink="">
        <xdr:nvSpPr>
          <xdr:cNvPr id="18" name="Rectangle 17">
            <a:hlinkClick xmlns:r="http://schemas.openxmlformats.org/officeDocument/2006/relationships" r:id="rId5"/>
            <a:extLst>
              <a:ext uri="{FF2B5EF4-FFF2-40B4-BE49-F238E27FC236}">
                <a16:creationId xmlns:a16="http://schemas.microsoft.com/office/drawing/2014/main" id="{84442C1B-98C3-87A8-5FB0-305BAFC46F13}"/>
              </a:ext>
            </a:extLst>
          </xdr:cNvPr>
          <xdr:cNvSpPr/>
        </xdr:nvSpPr>
        <xdr:spPr>
          <a:xfrm>
            <a:off x="13708380" y="1360780"/>
            <a:ext cx="1577340" cy="322657"/>
          </a:xfrm>
          <a:prstGeom prst="rect">
            <a:avLst/>
          </a:prstGeom>
          <a:solidFill>
            <a:srgbClr val="0070C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66FFFF"/>
                </a:solidFill>
              </a:rPr>
              <a:t>MATHS MARKS</a:t>
            </a:r>
          </a:p>
        </xdr:txBody>
      </xdr:sp>
      <xdr:sp macro="" textlink="">
        <xdr:nvSpPr>
          <xdr:cNvPr id="19" name="Rectangle 18">
            <a:hlinkClick xmlns:r="http://schemas.openxmlformats.org/officeDocument/2006/relationships" r:id="rId6"/>
            <a:extLst>
              <a:ext uri="{FF2B5EF4-FFF2-40B4-BE49-F238E27FC236}">
                <a16:creationId xmlns:a16="http://schemas.microsoft.com/office/drawing/2014/main" id="{BB17E858-867D-1880-D65D-81AB79D9028A}"/>
              </a:ext>
            </a:extLst>
          </xdr:cNvPr>
          <xdr:cNvSpPr/>
        </xdr:nvSpPr>
        <xdr:spPr>
          <a:xfrm>
            <a:off x="13716000" y="1874131"/>
            <a:ext cx="1577340" cy="322657"/>
          </a:xfrm>
          <a:prstGeom prst="rect">
            <a:avLst/>
          </a:prstGeom>
          <a:solidFill>
            <a:srgbClr val="FF00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accent4">
                    <a:lumMod val="20000"/>
                    <a:lumOff val="80000"/>
                  </a:schemeClr>
                </a:solidFill>
              </a:rPr>
              <a:t>ENGLISH MARKS</a:t>
            </a:r>
          </a:p>
        </xdr:txBody>
      </xdr:sp>
      <xdr:sp macro="" textlink="">
        <xdr:nvSpPr>
          <xdr:cNvPr id="20" name="Rectangle 19">
            <a:hlinkClick xmlns:r="http://schemas.openxmlformats.org/officeDocument/2006/relationships" r:id="rId7"/>
            <a:extLst>
              <a:ext uri="{FF2B5EF4-FFF2-40B4-BE49-F238E27FC236}">
                <a16:creationId xmlns:a16="http://schemas.microsoft.com/office/drawing/2014/main" id="{8AFB94D9-9BE0-E258-7963-6EC3FEECB0EE}"/>
              </a:ext>
            </a:extLst>
          </xdr:cNvPr>
          <xdr:cNvSpPr/>
        </xdr:nvSpPr>
        <xdr:spPr>
          <a:xfrm>
            <a:off x="11902440" y="1891440"/>
            <a:ext cx="1577340" cy="322657"/>
          </a:xfrm>
          <a:prstGeom prst="rect">
            <a:avLst/>
          </a:prstGeom>
          <a:solidFill>
            <a:srgbClr val="7030A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accent5">
                    <a:lumMod val="20000"/>
                    <a:lumOff val="80000"/>
                  </a:schemeClr>
                </a:solidFill>
              </a:rPr>
              <a:t>EVS MARKS</a:t>
            </a:r>
          </a:p>
        </xdr:txBody>
      </xdr:sp>
      <xdr:sp macro="" textlink="">
        <xdr:nvSpPr>
          <xdr:cNvPr id="21" name="Rectangle 20">
            <a:hlinkClick xmlns:r="http://schemas.openxmlformats.org/officeDocument/2006/relationships" r:id="rId8"/>
            <a:extLst>
              <a:ext uri="{FF2B5EF4-FFF2-40B4-BE49-F238E27FC236}">
                <a16:creationId xmlns:a16="http://schemas.microsoft.com/office/drawing/2014/main" id="{889B2E83-2E81-38CD-4FA0-BD9DDB634E38}"/>
              </a:ext>
            </a:extLst>
          </xdr:cNvPr>
          <xdr:cNvSpPr/>
        </xdr:nvSpPr>
        <xdr:spPr>
          <a:xfrm>
            <a:off x="11910060" y="2425229"/>
            <a:ext cx="1577340" cy="322657"/>
          </a:xfrm>
          <a:prstGeom prst="rect">
            <a:avLst/>
          </a:prstGeom>
          <a:solidFill>
            <a:srgbClr val="660066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>
                    <a:lumMod val="95000"/>
                  </a:schemeClr>
                </a:solidFill>
              </a:rPr>
              <a:t>SEM 1- PATRAK B</a:t>
            </a:r>
          </a:p>
        </xdr:txBody>
      </xdr:sp>
      <xdr:sp macro="" textlink="">
        <xdr:nvSpPr>
          <xdr:cNvPr id="22" name="Rectangle 21">
            <a:hlinkClick xmlns:r="http://schemas.openxmlformats.org/officeDocument/2006/relationships" r:id="rId9"/>
            <a:extLst>
              <a:ext uri="{FF2B5EF4-FFF2-40B4-BE49-F238E27FC236}">
                <a16:creationId xmlns:a16="http://schemas.microsoft.com/office/drawing/2014/main" id="{088AAA11-9E23-6769-0F6A-E2E8AFD77BC3}"/>
              </a:ext>
            </a:extLst>
          </xdr:cNvPr>
          <xdr:cNvSpPr/>
        </xdr:nvSpPr>
        <xdr:spPr>
          <a:xfrm>
            <a:off x="13716000" y="2402581"/>
            <a:ext cx="1577340" cy="322657"/>
          </a:xfrm>
          <a:prstGeom prst="rect">
            <a:avLst/>
          </a:prstGeom>
          <a:solidFill>
            <a:srgbClr val="660066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>
                    <a:lumMod val="95000"/>
                  </a:schemeClr>
                </a:solidFill>
              </a:rPr>
              <a:t>SEM 2- PATRAK B</a:t>
            </a:r>
          </a:p>
        </xdr:txBody>
      </xdr:sp>
      <xdr:sp macro="" textlink="">
        <xdr:nvSpPr>
          <xdr:cNvPr id="23" name="Rectangle 22">
            <a:hlinkClick xmlns:r="http://schemas.openxmlformats.org/officeDocument/2006/relationships" r:id="rId10"/>
            <a:extLst>
              <a:ext uri="{FF2B5EF4-FFF2-40B4-BE49-F238E27FC236}">
                <a16:creationId xmlns:a16="http://schemas.microsoft.com/office/drawing/2014/main" id="{B1A9C688-8D1E-29D3-61D6-BA212CC2CF83}"/>
              </a:ext>
            </a:extLst>
          </xdr:cNvPr>
          <xdr:cNvSpPr/>
        </xdr:nvSpPr>
        <xdr:spPr>
          <a:xfrm>
            <a:off x="13677900" y="870147"/>
            <a:ext cx="1630680" cy="322657"/>
          </a:xfrm>
          <a:prstGeom prst="rect">
            <a:avLst/>
          </a:prstGeom>
          <a:solidFill>
            <a:srgbClr val="0000FF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600" b="1">
                <a:solidFill>
                  <a:schemeClr val="bg1"/>
                </a:solidFill>
              </a:rPr>
              <a:t>Attandance Day</a:t>
            </a:r>
          </a:p>
        </xdr:txBody>
      </xdr:sp>
    </xdr:grp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274320</xdr:colOff>
      <xdr:row>0</xdr:row>
      <xdr:rowOff>121920</xdr:rowOff>
    </xdr:from>
    <xdr:to>
      <xdr:col>10</xdr:col>
      <xdr:colOff>358140</xdr:colOff>
      <xdr:row>1</xdr:row>
      <xdr:rowOff>822960</xdr:rowOff>
    </xdr:to>
    <xdr:sp macro="" textlink="">
      <xdr:nvSpPr>
        <xdr:cNvPr id="2" name="Rectangl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5CBCBE29-63B8-433E-A093-92CEE675EBE4}"/>
            </a:ext>
          </a:extLst>
        </xdr:cNvPr>
        <xdr:cNvSpPr/>
      </xdr:nvSpPr>
      <xdr:spPr>
        <a:xfrm>
          <a:off x="6987540" y="121920"/>
          <a:ext cx="1303020" cy="1211580"/>
        </a:xfrm>
        <a:prstGeom prst="rect">
          <a:avLst/>
        </a:prstGeom>
        <a:solidFill>
          <a:srgbClr val="3333FF"/>
        </a:solidFill>
        <a:ln>
          <a:noFill/>
        </a:ln>
        <a:effectLst>
          <a:outerShdw blurRad="225425" dist="50800" dir="5220000" algn="ctr">
            <a:srgbClr val="000000">
              <a:alpha val="33000"/>
            </a:srgbClr>
          </a:outerShdw>
        </a:effectLst>
        <a:scene3d>
          <a:camera prst="perspectiveFront" fov="3300000">
            <a:rot lat="486000" lon="19530000" rev="174000"/>
          </a:camera>
          <a:lightRig rig="harsh" dir="t">
            <a:rot lat="0" lon="0" rev="3000000"/>
          </a:lightRig>
        </a:scene3d>
        <a:sp3d extrusionH="254000" contourW="19050">
          <a:bevelT w="82550" h="44450" prst="angle"/>
          <a:bevelB w="82550" h="44450" prst="angle"/>
          <a:contourClr>
            <a:srgbClr val="FFFFFF"/>
          </a:contourClr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N" sz="2400" b="1">
              <a:solidFill>
                <a:srgbClr val="FFFF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Home Page</a:t>
          </a:r>
        </a:p>
      </xdr:txBody>
    </xdr:sp>
    <xdr:clientData/>
  </xdr:twoCellAnchor>
  <xdr:twoCellAnchor>
    <xdr:from>
      <xdr:col>8</xdr:col>
      <xdr:colOff>289560</xdr:colOff>
      <xdr:row>2</xdr:row>
      <xdr:rowOff>213360</xdr:rowOff>
    </xdr:from>
    <xdr:to>
      <xdr:col>13</xdr:col>
      <xdr:colOff>68580</xdr:colOff>
      <xdr:row>10</xdr:row>
      <xdr:rowOff>152400</xdr:rowOff>
    </xdr:to>
    <xdr:grpSp>
      <xdr:nvGrpSpPr>
        <xdr:cNvPr id="3" name="Group 2">
          <a:extLst>
            <a:ext uri="{FF2B5EF4-FFF2-40B4-BE49-F238E27FC236}">
              <a16:creationId xmlns:a16="http://schemas.microsoft.com/office/drawing/2014/main" id="{A7AEB9DC-1D22-4194-A45B-7B92CBB38709}"/>
            </a:ext>
          </a:extLst>
        </xdr:cNvPr>
        <xdr:cNvGrpSpPr/>
      </xdr:nvGrpSpPr>
      <xdr:grpSpPr>
        <a:xfrm>
          <a:off x="7002780" y="1645920"/>
          <a:ext cx="2827020" cy="2133600"/>
          <a:chOff x="12222480" y="3550920"/>
          <a:chExt cx="2827020" cy="2133600"/>
        </a:xfrm>
      </xdr:grpSpPr>
      <xdr:sp macro="" textlink="">
        <xdr:nvSpPr>
          <xdr:cNvPr id="4" name="Rectangle 3">
            <a:extLst>
              <a:ext uri="{FF2B5EF4-FFF2-40B4-BE49-F238E27FC236}">
                <a16:creationId xmlns:a16="http://schemas.microsoft.com/office/drawing/2014/main" id="{D6839259-B04F-975B-0294-FE6FBE746061}"/>
              </a:ext>
            </a:extLst>
          </xdr:cNvPr>
          <xdr:cNvSpPr/>
        </xdr:nvSpPr>
        <xdr:spPr>
          <a:xfrm>
            <a:off x="12222480" y="3550920"/>
            <a:ext cx="2827020" cy="2133600"/>
          </a:xfrm>
          <a:prstGeom prst="rect">
            <a:avLst/>
          </a:prstGeom>
          <a:blipFill>
            <a:blip xmlns:r="http://schemas.openxmlformats.org/officeDocument/2006/relationships" r:embed="rId2"/>
            <a:tile tx="0" ty="0" sx="100000" sy="100000" flip="none" algn="tl"/>
          </a:blip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n-IN" sz="2200" b="1">
                <a:solidFill>
                  <a:srgbClr val="0066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SOE Patrak</a:t>
            </a:r>
            <a:r>
              <a:rPr lang="en-IN" sz="2200" b="1" baseline="0">
                <a:solidFill>
                  <a:srgbClr val="0066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 Buttons</a:t>
            </a:r>
            <a:endParaRPr lang="en-IN" sz="2200" b="1">
              <a:solidFill>
                <a:srgbClr val="006600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5" name="Rectangle 4">
            <a:hlinkClick xmlns:r="http://schemas.openxmlformats.org/officeDocument/2006/relationships" r:id="rId3"/>
            <a:extLst>
              <a:ext uri="{FF2B5EF4-FFF2-40B4-BE49-F238E27FC236}">
                <a16:creationId xmlns:a16="http://schemas.microsoft.com/office/drawing/2014/main" id="{5B7BC1E2-3933-B402-9F2C-B34BC65A95C5}"/>
              </a:ext>
            </a:extLst>
          </xdr:cNvPr>
          <xdr:cNvSpPr/>
        </xdr:nvSpPr>
        <xdr:spPr>
          <a:xfrm>
            <a:off x="12336780" y="4091940"/>
            <a:ext cx="1280160" cy="457200"/>
          </a:xfrm>
          <a:prstGeom prst="rect">
            <a:avLst/>
          </a:prstGeom>
          <a:solidFill>
            <a:schemeClr val="tx1"/>
          </a:solidFill>
          <a:ln>
            <a:noFill/>
          </a:ln>
          <a:effectLst/>
          <a:scene3d>
            <a:camera prst="orthographicFront">
              <a:rot lat="0" lon="0" rev="0"/>
            </a:camera>
            <a:lightRig rig="glow" dir="t">
              <a:rot lat="0" lon="0" rev="14100000"/>
            </a:lightRig>
          </a:scene3d>
          <a:sp3d prstMaterial="softEdge">
            <a:bevelT w="127000" prst="artDeco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/>
              <a:t>School Grade</a:t>
            </a:r>
          </a:p>
        </xdr:txBody>
      </xdr:sp>
      <xdr:sp macro="" textlink="">
        <xdr:nvSpPr>
          <xdr:cNvPr id="6" name="Rectangle 5">
            <a:hlinkClick xmlns:r="http://schemas.openxmlformats.org/officeDocument/2006/relationships" r:id="rId4"/>
            <a:extLst>
              <a:ext uri="{FF2B5EF4-FFF2-40B4-BE49-F238E27FC236}">
                <a16:creationId xmlns:a16="http://schemas.microsoft.com/office/drawing/2014/main" id="{E917BF8D-8FD3-0799-5B60-4F340837E220}"/>
              </a:ext>
            </a:extLst>
          </xdr:cNvPr>
          <xdr:cNvSpPr/>
        </xdr:nvSpPr>
        <xdr:spPr>
          <a:xfrm>
            <a:off x="13670280" y="4091940"/>
            <a:ext cx="1280160" cy="457200"/>
          </a:xfrm>
          <a:prstGeom prst="rect">
            <a:avLst/>
          </a:prstGeom>
          <a:solidFill>
            <a:srgbClr val="002060"/>
          </a:solidFill>
          <a:ln>
            <a:noFill/>
          </a:ln>
          <a:effectLst/>
          <a:scene3d>
            <a:camera prst="orthographicFront">
              <a:rot lat="0" lon="0" rev="0"/>
            </a:camera>
            <a:lightRig rig="glow" dir="t">
              <a:rot lat="0" lon="0" rev="14100000"/>
            </a:lightRig>
          </a:scene3d>
          <a:sp3d prstMaterial="softEdge">
            <a:bevelT w="127000" prst="artDeco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/>
              <a:t>Subject Grade</a:t>
            </a:r>
          </a:p>
        </xdr:txBody>
      </xdr:sp>
      <xdr:sp macro="" textlink="">
        <xdr:nvSpPr>
          <xdr:cNvPr id="7" name="Rectangle 6">
            <a:hlinkClick xmlns:r="http://schemas.openxmlformats.org/officeDocument/2006/relationships" r:id="rId5"/>
            <a:extLst>
              <a:ext uri="{FF2B5EF4-FFF2-40B4-BE49-F238E27FC236}">
                <a16:creationId xmlns:a16="http://schemas.microsoft.com/office/drawing/2014/main" id="{C05669C7-25EF-D61B-0031-DB4A71E471EA}"/>
              </a:ext>
            </a:extLst>
          </xdr:cNvPr>
          <xdr:cNvSpPr/>
        </xdr:nvSpPr>
        <xdr:spPr>
          <a:xfrm>
            <a:off x="12352020" y="4625340"/>
            <a:ext cx="1280160" cy="457200"/>
          </a:xfrm>
          <a:prstGeom prst="rect">
            <a:avLst/>
          </a:prstGeom>
          <a:solidFill>
            <a:srgbClr val="008000"/>
          </a:solidFill>
          <a:ln>
            <a:noFill/>
          </a:ln>
          <a:effectLst/>
          <a:scene3d>
            <a:camera prst="orthographicFront">
              <a:rot lat="0" lon="0" rev="0"/>
            </a:camera>
            <a:lightRig rig="glow" dir="t">
              <a:rot lat="0" lon="0" rev="14100000"/>
            </a:lightRig>
          </a:scene3d>
          <a:sp3d prstMaterial="softEdge">
            <a:bevelT w="127000" prst="artDeco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/>
              <a:t>Pass Number </a:t>
            </a:r>
          </a:p>
        </xdr:txBody>
      </xdr:sp>
      <xdr:sp macro="" textlink="">
        <xdr:nvSpPr>
          <xdr:cNvPr id="8" name="Rectangle 7">
            <a:hlinkClick xmlns:r="http://schemas.openxmlformats.org/officeDocument/2006/relationships" r:id="rId6"/>
            <a:extLst>
              <a:ext uri="{FF2B5EF4-FFF2-40B4-BE49-F238E27FC236}">
                <a16:creationId xmlns:a16="http://schemas.microsoft.com/office/drawing/2014/main" id="{FC56457A-5974-FA90-B5E3-24883CC803E3}"/>
              </a:ext>
            </a:extLst>
          </xdr:cNvPr>
          <xdr:cNvSpPr/>
        </xdr:nvSpPr>
        <xdr:spPr>
          <a:xfrm>
            <a:off x="13685520" y="4625340"/>
            <a:ext cx="1280160" cy="457200"/>
          </a:xfrm>
          <a:prstGeom prst="rect">
            <a:avLst/>
          </a:prstGeom>
          <a:solidFill>
            <a:srgbClr val="C00000"/>
          </a:solidFill>
          <a:ln>
            <a:noFill/>
          </a:ln>
          <a:effectLst/>
          <a:scene3d>
            <a:camera prst="orthographicFront">
              <a:rot lat="0" lon="0" rev="0"/>
            </a:camera>
            <a:lightRig rig="glow" dir="t">
              <a:rot lat="0" lon="0" rev="14100000"/>
            </a:lightRig>
          </a:scene3d>
          <a:sp3d prstMaterial="softEdge">
            <a:bevelT w="127000" prst="artDeco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/>
              <a:t>Action Plan</a:t>
            </a:r>
          </a:p>
        </xdr:txBody>
      </xdr:sp>
      <xdr:sp macro="" textlink="">
        <xdr:nvSpPr>
          <xdr:cNvPr id="9" name="Rectangle 8">
            <a:hlinkClick xmlns:r="http://schemas.openxmlformats.org/officeDocument/2006/relationships" r:id="rId7"/>
            <a:extLst>
              <a:ext uri="{FF2B5EF4-FFF2-40B4-BE49-F238E27FC236}">
                <a16:creationId xmlns:a16="http://schemas.microsoft.com/office/drawing/2014/main" id="{4DCCE2FD-3D64-4CEC-582F-F105A6DFB153}"/>
              </a:ext>
            </a:extLst>
          </xdr:cNvPr>
          <xdr:cNvSpPr/>
        </xdr:nvSpPr>
        <xdr:spPr>
          <a:xfrm>
            <a:off x="13075920" y="5143500"/>
            <a:ext cx="1280160" cy="457200"/>
          </a:xfrm>
          <a:prstGeom prst="rect">
            <a:avLst/>
          </a:prstGeom>
          <a:solidFill>
            <a:srgbClr val="660066"/>
          </a:solidFill>
          <a:ln>
            <a:noFill/>
          </a:ln>
          <a:effectLst/>
          <a:scene3d>
            <a:camera prst="orthographicFront">
              <a:rot lat="0" lon="0" rev="0"/>
            </a:camera>
            <a:lightRig rig="glow" dir="t">
              <a:rot lat="0" lon="0" rev="14100000"/>
            </a:lightRig>
          </a:scene3d>
          <a:sp3d prstMaterial="softEdge">
            <a:bevelT w="127000" prst="artDeco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U Dise Plus</a:t>
            </a:r>
          </a:p>
        </xdr:txBody>
      </xdr:sp>
    </xdr:grp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162185</xdr:colOff>
      <xdr:row>6</xdr:row>
      <xdr:rowOff>83820</xdr:rowOff>
    </xdr:from>
    <xdr:ext cx="2184775" cy="617220"/>
    <xdr:sp macro="" textlink="">
      <xdr:nvSpPr>
        <xdr:cNvPr id="6" name="Rectangle 5">
          <a:extLst>
            <a:ext uri="{FF2B5EF4-FFF2-40B4-BE49-F238E27FC236}">
              <a16:creationId xmlns:a16="http://schemas.microsoft.com/office/drawing/2014/main" id="{A9DCA0BC-B3E8-41A2-9106-59A433C3A372}"/>
            </a:ext>
          </a:extLst>
        </xdr:cNvPr>
        <xdr:cNvSpPr/>
      </xdr:nvSpPr>
      <xdr:spPr>
        <a:xfrm>
          <a:off x="2219585" y="2156460"/>
          <a:ext cx="2184775" cy="617220"/>
        </a:xfrm>
        <a:prstGeom prst="rect">
          <a:avLst/>
        </a:prstGeom>
        <a:noFill/>
        <a:ln w="28575">
          <a:noFill/>
        </a:ln>
        <a:scene3d>
          <a:camera prst="obliqueTopLeft"/>
          <a:lightRig rig="threePt" dir="t"/>
        </a:scene3d>
        <a:sp3d>
          <a:bevelT w="114300" prst="artDeco"/>
        </a:sp3d>
      </xdr:spPr>
      <xdr:txBody>
        <a:bodyPr wrap="none" lIns="91440" tIns="45720" rIns="91440" bIns="45720" anchor="ctr">
          <a:noAutofit/>
        </a:bodyPr>
        <a:lstStyle/>
        <a:p>
          <a:pPr algn="ctr"/>
          <a:r>
            <a:rPr lang="gu-IN" sz="4400" b="1" i="1" u="none" cap="none" spc="0">
              <a:ln w="9525">
                <a:solidFill>
                  <a:schemeClr val="bg1"/>
                </a:solidFill>
                <a:prstDash val="solid"/>
              </a:ln>
              <a:solidFill>
                <a:srgbClr val="002060"/>
              </a:solidFill>
              <a:effectLst>
                <a:outerShdw blurRad="12700" dist="38100" dir="2700000" algn="tl" rotWithShape="0">
                  <a:schemeClr val="accent5">
                    <a:lumMod val="60000"/>
                    <a:lumOff val="40000"/>
                  </a:schemeClr>
                </a:outerShdw>
              </a:effectLst>
              <a:latin typeface="SHREE_GUJ_OTF_0750" panose="02000600000000000000" pitchFamily="2"/>
              <a:cs typeface="SHREE_GUJ_OTF_0750" panose="02000600000000000000" pitchFamily="2"/>
              <a:sym typeface="Wingdings" panose="05000000000000000000" pitchFamily="2" charset="2"/>
            </a:rPr>
            <a:t></a:t>
          </a:r>
          <a:r>
            <a:rPr lang="gu-IN" sz="4400" b="1" i="1" u="sng" cap="none" spc="0">
              <a:ln w="9525">
                <a:solidFill>
                  <a:schemeClr val="bg1"/>
                </a:solidFill>
                <a:prstDash val="solid"/>
              </a:ln>
              <a:solidFill>
                <a:srgbClr val="002060"/>
              </a:solidFill>
              <a:effectLst>
                <a:outerShdw blurRad="12700" dist="38100" dir="2700000" algn="tl" rotWithShape="0">
                  <a:schemeClr val="accent5">
                    <a:lumMod val="60000"/>
                    <a:lumOff val="40000"/>
                  </a:schemeClr>
                </a:outerShdw>
              </a:effectLst>
              <a:latin typeface="SHREE_GUJ_OTF_0750" panose="02000600000000000000" pitchFamily="2"/>
              <a:cs typeface="SHREE_GUJ_OTF_0750" panose="02000600000000000000" pitchFamily="2"/>
            </a:rPr>
            <a:t>પરિણામ પત્રક </a:t>
          </a:r>
          <a:r>
            <a:rPr lang="gu-IN" sz="4400" b="1" i="1" u="none" cap="none" spc="0">
              <a:ln w="9525">
                <a:solidFill>
                  <a:schemeClr val="bg1"/>
                </a:solidFill>
                <a:prstDash val="solid"/>
              </a:ln>
              <a:solidFill>
                <a:srgbClr val="002060"/>
              </a:solidFill>
              <a:effectLst>
                <a:outerShdw blurRad="12700" dist="38100" dir="2700000" algn="tl" rotWithShape="0">
                  <a:schemeClr val="accent5">
                    <a:lumMod val="60000"/>
                    <a:lumOff val="40000"/>
                  </a:schemeClr>
                </a:outerShdw>
              </a:effectLst>
              <a:latin typeface="SHREE_GUJ_OTF_0750" panose="02000600000000000000" pitchFamily="2"/>
              <a:cs typeface="SHREE_GUJ_OTF_0750" panose="02000600000000000000" pitchFamily="2"/>
              <a:sym typeface="Wingdings" panose="05000000000000000000" pitchFamily="2" charset="2"/>
            </a:rPr>
            <a:t></a:t>
          </a:r>
          <a:endParaRPr lang="en-US" sz="4400" b="1" i="1" u="none" cap="none" spc="0">
            <a:ln w="9525">
              <a:solidFill>
                <a:schemeClr val="bg1"/>
              </a:solidFill>
              <a:prstDash val="solid"/>
            </a:ln>
            <a:solidFill>
              <a:srgbClr val="002060"/>
            </a:solidFill>
            <a:effectLst>
              <a:outerShdw blurRad="12700" dist="38100" dir="2700000" algn="tl" rotWithShape="0">
                <a:schemeClr val="accent5">
                  <a:lumMod val="60000"/>
                  <a:lumOff val="40000"/>
                </a:schemeClr>
              </a:outerShdw>
            </a:effectLst>
            <a:latin typeface="SHREE_GUJ_OTF_0750" panose="02000600000000000000" pitchFamily="2"/>
            <a:cs typeface="SHREE_GUJ_OTF_0750" panose="02000600000000000000" pitchFamily="2"/>
          </a:endParaRPr>
        </a:p>
      </xdr:txBody>
    </xdr:sp>
    <xdr:clientData/>
  </xdr:oneCellAnchor>
  <xdr:oneCellAnchor>
    <xdr:from>
      <xdr:col>7</xdr:col>
      <xdr:colOff>284674</xdr:colOff>
      <xdr:row>4</xdr:row>
      <xdr:rowOff>45720</xdr:rowOff>
    </xdr:from>
    <xdr:ext cx="1376486" cy="441960"/>
    <xdr:sp macro="" textlink="">
      <xdr:nvSpPr>
        <xdr:cNvPr id="7" name="Rectangle 6">
          <a:extLst>
            <a:ext uri="{FF2B5EF4-FFF2-40B4-BE49-F238E27FC236}">
              <a16:creationId xmlns:a16="http://schemas.microsoft.com/office/drawing/2014/main" id="{824FBB77-0811-4F7A-B902-B80F6E2A17D1}"/>
            </a:ext>
          </a:extLst>
        </xdr:cNvPr>
        <xdr:cNvSpPr/>
      </xdr:nvSpPr>
      <xdr:spPr>
        <a:xfrm>
          <a:off x="2639254" y="1219200"/>
          <a:ext cx="1376486" cy="441960"/>
        </a:xfrm>
        <a:prstGeom prst="rect">
          <a:avLst/>
        </a:prstGeom>
        <a:noFill/>
        <a:ln w="38100">
          <a:solidFill>
            <a:srgbClr val="FF0000"/>
          </a:solidFill>
        </a:ln>
        <a:scene3d>
          <a:camera prst="orthographicFront"/>
          <a:lightRig rig="threePt" dir="t"/>
        </a:scene3d>
        <a:sp3d>
          <a:bevelT w="114300" prst="artDeco"/>
        </a:sp3d>
      </xdr:spPr>
      <xdr:txBody>
        <a:bodyPr wrap="none" lIns="91440" tIns="45720" rIns="91440" bIns="45720" anchor="ctr">
          <a:noAutofit/>
        </a:bodyPr>
        <a:lstStyle/>
        <a:p>
          <a:pPr algn="ctr"/>
          <a:r>
            <a:rPr lang="gu-IN" sz="4000" b="1" cap="none" spc="0">
              <a:ln w="0"/>
              <a:solidFill>
                <a:srgbClr val="C0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SHREE_GUJ_OTF_0750" panose="02000600000000000000" pitchFamily="2"/>
              <a:cs typeface="SHREE_GUJ_OTF_0750" panose="02000600000000000000" pitchFamily="2"/>
            </a:rPr>
            <a:t>પત્રક-</a:t>
          </a:r>
          <a:r>
            <a:rPr lang="en-US" sz="2400" b="1" cap="none" spc="0">
              <a:ln w="0"/>
              <a:solidFill>
                <a:srgbClr val="C0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Arial" panose="020B0604020202020204" pitchFamily="34" charset="0"/>
              <a:cs typeface="Arial" panose="020B0604020202020204" pitchFamily="34" charset="0"/>
            </a:rPr>
            <a:t>C</a:t>
          </a:r>
          <a:endParaRPr lang="en-US" sz="4000" b="1" cap="none" spc="0">
            <a:ln w="0"/>
            <a:solidFill>
              <a:srgbClr val="C00000"/>
            </a:solidFill>
            <a:effectLst>
              <a:outerShdw blurRad="38100" dist="19050" dir="2700000" algn="tl" rotWithShape="0">
                <a:schemeClr val="dk1">
                  <a:alpha val="40000"/>
                </a:schemeClr>
              </a:outerShdw>
            </a:effectLst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oneCellAnchor>
  <xdr:twoCellAnchor editAs="oneCell">
    <xdr:from>
      <xdr:col>15</xdr:col>
      <xdr:colOff>259080</xdr:colOff>
      <xdr:row>0</xdr:row>
      <xdr:rowOff>137160</xdr:rowOff>
    </xdr:from>
    <xdr:to>
      <xdr:col>19</xdr:col>
      <xdr:colOff>217170</xdr:colOff>
      <xdr:row>4</xdr:row>
      <xdr:rowOff>403860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CA23EC1F-5DF0-4D04-A840-A567B15910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91100" y="137160"/>
          <a:ext cx="1146810" cy="1287780"/>
        </a:xfrm>
        <a:prstGeom prst="rect">
          <a:avLst/>
        </a:prstGeom>
      </xdr:spPr>
    </xdr:pic>
    <xdr:clientData/>
  </xdr:twoCellAnchor>
  <xdr:twoCellAnchor editAs="oneCell">
    <xdr:from>
      <xdr:col>1</xdr:col>
      <xdr:colOff>449580</xdr:colOff>
      <xdr:row>0</xdr:row>
      <xdr:rowOff>121920</xdr:rowOff>
    </xdr:from>
    <xdr:to>
      <xdr:col>4</xdr:col>
      <xdr:colOff>293370</xdr:colOff>
      <xdr:row>4</xdr:row>
      <xdr:rowOff>464820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D5278772-8ED5-40AF-84CD-E9E59FE189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2460" y="121920"/>
          <a:ext cx="1139190" cy="136398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21</xdr:col>
      <xdr:colOff>106680</xdr:colOff>
      <xdr:row>27</xdr:row>
      <xdr:rowOff>0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id="{85514FD7-0034-46FD-A875-183B659DAB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BEBA8EAE-BF5A-486C-A8C5-ECC9F3942E4B}">
              <a14:imgProps xmlns:a14="http://schemas.microsoft.com/office/drawing/2010/main">
                <a14:imgLayer r:embed="rId3">
                  <a14:imgEffect>
                    <a14:sharpenSoften amount="5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880860" cy="9144000"/>
        </a:xfrm>
        <a:prstGeom prst="rect">
          <a:avLst/>
        </a:prstGeom>
      </xdr:spPr>
    </xdr:pic>
    <xdr:clientData/>
  </xdr:twoCellAnchor>
  <xdr:twoCellAnchor>
    <xdr:from>
      <xdr:col>22</xdr:col>
      <xdr:colOff>144780</xdr:colOff>
      <xdr:row>3</xdr:row>
      <xdr:rowOff>320040</xdr:rowOff>
    </xdr:from>
    <xdr:to>
      <xdr:col>24</xdr:col>
      <xdr:colOff>228600</xdr:colOff>
      <xdr:row>6</xdr:row>
      <xdr:rowOff>22860</xdr:rowOff>
    </xdr:to>
    <xdr:sp macro="" textlink="">
      <xdr:nvSpPr>
        <xdr:cNvPr id="19" name="Rectangle 18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66E2C744-8EA3-4464-9325-4F602FCA7B1D}"/>
            </a:ext>
          </a:extLst>
        </xdr:cNvPr>
        <xdr:cNvSpPr/>
      </xdr:nvSpPr>
      <xdr:spPr>
        <a:xfrm>
          <a:off x="7101840" y="998220"/>
          <a:ext cx="1303020" cy="1089660"/>
        </a:xfrm>
        <a:prstGeom prst="rect">
          <a:avLst/>
        </a:prstGeom>
        <a:solidFill>
          <a:srgbClr val="3333FF"/>
        </a:solidFill>
        <a:ln>
          <a:noFill/>
        </a:ln>
        <a:effectLst>
          <a:outerShdw blurRad="225425" dist="50800" dir="5220000" algn="ctr">
            <a:srgbClr val="000000">
              <a:alpha val="33000"/>
            </a:srgbClr>
          </a:outerShdw>
        </a:effectLst>
        <a:scene3d>
          <a:camera prst="perspectiveFront" fov="3300000">
            <a:rot lat="486000" lon="19530000" rev="174000"/>
          </a:camera>
          <a:lightRig rig="harsh" dir="t">
            <a:rot lat="0" lon="0" rev="3000000"/>
          </a:lightRig>
        </a:scene3d>
        <a:sp3d extrusionH="254000" contourW="19050">
          <a:bevelT w="82550" h="44450" prst="angle"/>
          <a:bevelB w="82550" h="44450" prst="angle"/>
          <a:contourClr>
            <a:srgbClr val="FFFFFF"/>
          </a:contourClr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N" sz="2400" b="1">
              <a:solidFill>
                <a:srgbClr val="FFFF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Home Page</a:t>
          </a:r>
        </a:p>
      </xdr:txBody>
    </xdr:sp>
    <xdr:clientData/>
  </xdr:twoCellAnchor>
  <xdr:twoCellAnchor>
    <xdr:from>
      <xdr:col>24</xdr:col>
      <xdr:colOff>251460</xdr:colOff>
      <xdr:row>3</xdr:row>
      <xdr:rowOff>251460</xdr:rowOff>
    </xdr:from>
    <xdr:to>
      <xdr:col>29</xdr:col>
      <xdr:colOff>242997</xdr:colOff>
      <xdr:row>12</xdr:row>
      <xdr:rowOff>193040</xdr:rowOff>
    </xdr:to>
    <xdr:grpSp>
      <xdr:nvGrpSpPr>
        <xdr:cNvPr id="15" name="Group 14">
          <a:extLst>
            <a:ext uri="{FF2B5EF4-FFF2-40B4-BE49-F238E27FC236}">
              <a16:creationId xmlns:a16="http://schemas.microsoft.com/office/drawing/2014/main" id="{57C87CD7-904F-4901-B66C-943129140ACB}"/>
            </a:ext>
          </a:extLst>
        </xdr:cNvPr>
        <xdr:cNvGrpSpPr/>
      </xdr:nvGrpSpPr>
      <xdr:grpSpPr>
        <a:xfrm>
          <a:off x="8427720" y="929640"/>
          <a:ext cx="3039537" cy="3378200"/>
          <a:chOff x="15560040" y="182880"/>
          <a:chExt cx="3086100" cy="3268980"/>
        </a:xfrm>
      </xdr:grpSpPr>
      <xdr:sp macro="" textlink="">
        <xdr:nvSpPr>
          <xdr:cNvPr id="16" name="Rectangle 15">
            <a:extLst>
              <a:ext uri="{FF2B5EF4-FFF2-40B4-BE49-F238E27FC236}">
                <a16:creationId xmlns:a16="http://schemas.microsoft.com/office/drawing/2014/main" id="{F3B81803-612F-6172-FA86-0EB783ABC820}"/>
              </a:ext>
            </a:extLst>
          </xdr:cNvPr>
          <xdr:cNvSpPr/>
        </xdr:nvSpPr>
        <xdr:spPr>
          <a:xfrm>
            <a:off x="15560040" y="182880"/>
            <a:ext cx="3086100" cy="3268980"/>
          </a:xfrm>
          <a:prstGeom prst="rect">
            <a:avLst/>
          </a:prstGeom>
          <a:blipFill>
            <a:blip xmlns:r="http://schemas.openxmlformats.org/officeDocument/2006/relationships" r:embed="rId5"/>
            <a:tile tx="0" ty="0" sx="100000" sy="100000" flip="none" algn="tl"/>
          </a:blip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n-IN" sz="2800" b="1">
                <a:solidFill>
                  <a:srgbClr val="3333FF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Result Buttons</a:t>
            </a:r>
            <a:endParaRPr lang="en-IN" sz="1200" b="1">
              <a:solidFill>
                <a:srgbClr val="3333FF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17" name="Rectangle 16">
            <a:hlinkClick xmlns:r="http://schemas.openxmlformats.org/officeDocument/2006/relationships" r:id="rId6"/>
            <a:extLst>
              <a:ext uri="{FF2B5EF4-FFF2-40B4-BE49-F238E27FC236}">
                <a16:creationId xmlns:a16="http://schemas.microsoft.com/office/drawing/2014/main" id="{7DF0EEF8-4E9E-9F69-39C7-BADA6D4728A9}"/>
              </a:ext>
            </a:extLst>
          </xdr:cNvPr>
          <xdr:cNvSpPr/>
        </xdr:nvSpPr>
        <xdr:spPr>
          <a:xfrm>
            <a:off x="15765780" y="728974"/>
            <a:ext cx="1249680" cy="530925"/>
          </a:xfrm>
          <a:prstGeom prst="rect">
            <a:avLst/>
          </a:prstGeom>
          <a:solidFill>
            <a:schemeClr val="bg2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ysClr val="windowText" lastClr="000000"/>
                </a:solidFill>
              </a:rPr>
              <a:t>Front Page Patrak-C</a:t>
            </a:r>
          </a:p>
        </xdr:txBody>
      </xdr:sp>
      <xdr:sp macro="" textlink="">
        <xdr:nvSpPr>
          <xdr:cNvPr id="18" name="Rectangle 17">
            <a:hlinkClick xmlns:r="http://schemas.openxmlformats.org/officeDocument/2006/relationships" r:id="rId7"/>
            <a:extLst>
              <a:ext uri="{FF2B5EF4-FFF2-40B4-BE49-F238E27FC236}">
                <a16:creationId xmlns:a16="http://schemas.microsoft.com/office/drawing/2014/main" id="{B1FE7491-B796-5047-29F6-9806EF60EFFC}"/>
              </a:ext>
            </a:extLst>
          </xdr:cNvPr>
          <xdr:cNvSpPr/>
        </xdr:nvSpPr>
        <xdr:spPr>
          <a:xfrm>
            <a:off x="17228820" y="728974"/>
            <a:ext cx="1249680" cy="530925"/>
          </a:xfrm>
          <a:prstGeom prst="rect">
            <a:avLst/>
          </a:prstGeom>
          <a:solidFill>
            <a:srgbClr val="66FFFF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002060"/>
                </a:solidFill>
              </a:rPr>
              <a:t>Front Page Patrak-B</a:t>
            </a:r>
          </a:p>
        </xdr:txBody>
      </xdr:sp>
      <xdr:sp macro="" textlink="">
        <xdr:nvSpPr>
          <xdr:cNvPr id="20" name="Rectangle 19">
            <a:hlinkClick xmlns:r="http://schemas.openxmlformats.org/officeDocument/2006/relationships" r:id="rId8"/>
            <a:extLst>
              <a:ext uri="{FF2B5EF4-FFF2-40B4-BE49-F238E27FC236}">
                <a16:creationId xmlns:a16="http://schemas.microsoft.com/office/drawing/2014/main" id="{16C8086E-B599-EE44-C398-737940DCD00F}"/>
              </a:ext>
            </a:extLst>
          </xdr:cNvPr>
          <xdr:cNvSpPr/>
        </xdr:nvSpPr>
        <xdr:spPr>
          <a:xfrm>
            <a:off x="15765780" y="1426761"/>
            <a:ext cx="1249680" cy="530925"/>
          </a:xfrm>
          <a:prstGeom prst="rect">
            <a:avLst/>
          </a:prstGeom>
          <a:solidFill>
            <a:srgbClr val="00FF00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006600"/>
                </a:solidFill>
              </a:rPr>
              <a:t>Sem-1 </a:t>
            </a:r>
          </a:p>
          <a:p>
            <a:pPr algn="ctr"/>
            <a:r>
              <a:rPr lang="en-IN" sz="1400" b="1">
                <a:solidFill>
                  <a:srgbClr val="006600"/>
                </a:solidFill>
              </a:rPr>
              <a:t>Patrak-C</a:t>
            </a:r>
          </a:p>
        </xdr:txBody>
      </xdr:sp>
      <xdr:sp macro="" textlink="">
        <xdr:nvSpPr>
          <xdr:cNvPr id="21" name="Rectangle 20">
            <a:hlinkClick xmlns:r="http://schemas.openxmlformats.org/officeDocument/2006/relationships" r:id="rId9"/>
            <a:extLst>
              <a:ext uri="{FF2B5EF4-FFF2-40B4-BE49-F238E27FC236}">
                <a16:creationId xmlns:a16="http://schemas.microsoft.com/office/drawing/2014/main" id="{DC02CF41-AB7A-A7A9-BAAC-2FCD73E9433A}"/>
              </a:ext>
            </a:extLst>
          </xdr:cNvPr>
          <xdr:cNvSpPr/>
        </xdr:nvSpPr>
        <xdr:spPr>
          <a:xfrm>
            <a:off x="17228820" y="1426761"/>
            <a:ext cx="1249680" cy="530925"/>
          </a:xfrm>
          <a:prstGeom prst="rect">
            <a:avLst/>
          </a:prstGeom>
          <a:solidFill>
            <a:srgbClr val="FF99FF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C00000"/>
                </a:solidFill>
              </a:rPr>
              <a:t>Sem-2 </a:t>
            </a:r>
          </a:p>
          <a:p>
            <a:pPr algn="ctr"/>
            <a:r>
              <a:rPr lang="en-IN" sz="1400" b="1">
                <a:solidFill>
                  <a:srgbClr val="C00000"/>
                </a:solidFill>
              </a:rPr>
              <a:t>Patrak-C</a:t>
            </a:r>
          </a:p>
        </xdr:txBody>
      </xdr:sp>
      <xdr:sp macro="" textlink="">
        <xdr:nvSpPr>
          <xdr:cNvPr id="22" name="Rectangle 21">
            <a:hlinkClick xmlns:r="http://schemas.openxmlformats.org/officeDocument/2006/relationships" r:id="rId10"/>
            <a:extLst>
              <a:ext uri="{FF2B5EF4-FFF2-40B4-BE49-F238E27FC236}">
                <a16:creationId xmlns:a16="http://schemas.microsoft.com/office/drawing/2014/main" id="{BCFCD9AD-952B-6125-CCDD-7D3B02117127}"/>
              </a:ext>
            </a:extLst>
          </xdr:cNvPr>
          <xdr:cNvSpPr/>
        </xdr:nvSpPr>
        <xdr:spPr>
          <a:xfrm>
            <a:off x="15765780" y="2132133"/>
            <a:ext cx="1249680" cy="530925"/>
          </a:xfrm>
          <a:prstGeom prst="rect">
            <a:avLst/>
          </a:prstGeom>
          <a:solidFill>
            <a:schemeClr val="accent4">
              <a:lumMod val="20000"/>
              <a:lumOff val="80000"/>
            </a:schemeClr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FF0000"/>
                </a:solidFill>
              </a:rPr>
              <a:t>Patrak-F</a:t>
            </a:r>
            <a:r>
              <a:rPr lang="en-IN" sz="1400" b="1" baseline="0">
                <a:solidFill>
                  <a:srgbClr val="FF0000"/>
                </a:solidFill>
              </a:rPr>
              <a:t> </a:t>
            </a:r>
          </a:p>
          <a:p>
            <a:pPr algn="ctr"/>
            <a:r>
              <a:rPr lang="en-IN" sz="1400" b="1" baseline="0">
                <a:solidFill>
                  <a:srgbClr val="FF0000"/>
                </a:solidFill>
              </a:rPr>
              <a:t>1-Student</a:t>
            </a:r>
            <a:endParaRPr lang="en-IN" sz="1400" b="1">
              <a:solidFill>
                <a:srgbClr val="FF0000"/>
              </a:solidFill>
            </a:endParaRPr>
          </a:p>
        </xdr:txBody>
      </xdr:sp>
      <xdr:sp macro="" textlink="">
        <xdr:nvSpPr>
          <xdr:cNvPr id="23" name="Rectangle 22">
            <a:hlinkClick xmlns:r="http://schemas.openxmlformats.org/officeDocument/2006/relationships" r:id="rId11"/>
            <a:extLst>
              <a:ext uri="{FF2B5EF4-FFF2-40B4-BE49-F238E27FC236}">
                <a16:creationId xmlns:a16="http://schemas.microsoft.com/office/drawing/2014/main" id="{9AA28167-163B-F31D-907B-50DA31CCDCD8}"/>
              </a:ext>
            </a:extLst>
          </xdr:cNvPr>
          <xdr:cNvSpPr/>
        </xdr:nvSpPr>
        <xdr:spPr>
          <a:xfrm>
            <a:off x="17228820" y="2132133"/>
            <a:ext cx="1249680" cy="530925"/>
          </a:xfrm>
          <a:prstGeom prst="rect">
            <a:avLst/>
          </a:prstGeom>
          <a:solidFill>
            <a:schemeClr val="accent6">
              <a:lumMod val="20000"/>
              <a:lumOff val="80000"/>
            </a:schemeClr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accent6">
                    <a:lumMod val="50000"/>
                  </a:schemeClr>
                </a:solidFill>
              </a:rPr>
              <a:t>Patrak-F</a:t>
            </a:r>
          </a:p>
          <a:p>
            <a:pPr algn="ctr"/>
            <a:r>
              <a:rPr lang="en-IN" sz="1400" b="1">
                <a:solidFill>
                  <a:schemeClr val="accent6">
                    <a:lumMod val="50000"/>
                  </a:schemeClr>
                </a:solidFill>
              </a:rPr>
              <a:t>2-Students</a:t>
            </a:r>
          </a:p>
        </xdr:txBody>
      </xdr:sp>
      <xdr:sp macro="" textlink="">
        <xdr:nvSpPr>
          <xdr:cNvPr id="24" name="Rectangle 23">
            <a:hlinkClick xmlns:r="http://schemas.openxmlformats.org/officeDocument/2006/relationships" r:id="rId12"/>
            <a:extLst>
              <a:ext uri="{FF2B5EF4-FFF2-40B4-BE49-F238E27FC236}">
                <a16:creationId xmlns:a16="http://schemas.microsoft.com/office/drawing/2014/main" id="{B58CA7BE-B058-D816-988A-7CF51DF7C4CF}"/>
              </a:ext>
            </a:extLst>
          </xdr:cNvPr>
          <xdr:cNvSpPr/>
        </xdr:nvSpPr>
        <xdr:spPr>
          <a:xfrm>
            <a:off x="16497300" y="2802693"/>
            <a:ext cx="1249680" cy="530925"/>
          </a:xfrm>
          <a:prstGeom prst="rect">
            <a:avLst/>
          </a:prstGeom>
          <a:solidFill>
            <a:srgbClr val="FFFF00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ysClr val="windowText" lastClr="000000"/>
                </a:solidFill>
              </a:rPr>
              <a:t>Patrak F Private</a:t>
            </a:r>
          </a:p>
        </xdr:txBody>
      </xdr:sp>
    </xdr:grp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31</xdr:col>
      <xdr:colOff>220980</xdr:colOff>
      <xdr:row>7</xdr:row>
      <xdr:rowOff>308610</xdr:rowOff>
    </xdr:from>
    <xdr:to>
      <xdr:col>33</xdr:col>
      <xdr:colOff>304800</xdr:colOff>
      <xdr:row>11</xdr:row>
      <xdr:rowOff>135255</xdr:rowOff>
    </xdr:to>
    <xdr:sp macro="" textlink="">
      <xdr:nvSpPr>
        <xdr:cNvPr id="2" name="Rectangl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DF90C9CD-2434-4F4E-BB0D-3E8BC5F5FA62}"/>
            </a:ext>
          </a:extLst>
        </xdr:cNvPr>
        <xdr:cNvSpPr/>
      </xdr:nvSpPr>
      <xdr:spPr>
        <a:xfrm>
          <a:off x="14051280" y="3851910"/>
          <a:ext cx="1303020" cy="1083945"/>
        </a:xfrm>
        <a:prstGeom prst="rect">
          <a:avLst/>
        </a:prstGeom>
        <a:solidFill>
          <a:srgbClr val="3333FF"/>
        </a:solidFill>
        <a:ln>
          <a:noFill/>
        </a:ln>
        <a:effectLst>
          <a:outerShdw blurRad="225425" dist="50800" dir="5220000" algn="ctr">
            <a:srgbClr val="000000">
              <a:alpha val="33000"/>
            </a:srgbClr>
          </a:outerShdw>
        </a:effectLst>
        <a:scene3d>
          <a:camera prst="perspectiveFront" fov="3300000">
            <a:rot lat="486000" lon="19530000" rev="174000"/>
          </a:camera>
          <a:lightRig rig="harsh" dir="t">
            <a:rot lat="0" lon="0" rev="3000000"/>
          </a:lightRig>
        </a:scene3d>
        <a:sp3d extrusionH="254000" contourW="19050">
          <a:bevelT w="82550" h="44450" prst="angle"/>
          <a:bevelB w="82550" h="44450" prst="angle"/>
          <a:contourClr>
            <a:srgbClr val="FFFFFF"/>
          </a:contourClr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N" sz="2400" b="1">
              <a:solidFill>
                <a:srgbClr val="FFFF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Home Page</a:t>
          </a:r>
        </a:p>
      </xdr:txBody>
    </xdr:sp>
    <xdr:clientData/>
  </xdr:twoCellAnchor>
  <xdr:twoCellAnchor>
    <xdr:from>
      <xdr:col>33</xdr:col>
      <xdr:colOff>266700</xdr:colOff>
      <xdr:row>7</xdr:row>
      <xdr:rowOff>228600</xdr:rowOff>
    </xdr:from>
    <xdr:to>
      <xdr:col>38</xdr:col>
      <xdr:colOff>258237</xdr:colOff>
      <xdr:row>18</xdr:row>
      <xdr:rowOff>170180</xdr:rowOff>
    </xdr:to>
    <xdr:grpSp>
      <xdr:nvGrpSpPr>
        <xdr:cNvPr id="3" name="Group 2">
          <a:extLst>
            <a:ext uri="{FF2B5EF4-FFF2-40B4-BE49-F238E27FC236}">
              <a16:creationId xmlns:a16="http://schemas.microsoft.com/office/drawing/2014/main" id="{F73CFB23-E102-4D08-81CA-B2ADB2228517}"/>
            </a:ext>
          </a:extLst>
        </xdr:cNvPr>
        <xdr:cNvGrpSpPr/>
      </xdr:nvGrpSpPr>
      <xdr:grpSpPr>
        <a:xfrm>
          <a:off x="15765780" y="3764280"/>
          <a:ext cx="3039537" cy="3378200"/>
          <a:chOff x="15560040" y="182880"/>
          <a:chExt cx="3086100" cy="3268980"/>
        </a:xfrm>
      </xdr:grpSpPr>
      <xdr:sp macro="" textlink="">
        <xdr:nvSpPr>
          <xdr:cNvPr id="4" name="Rectangle 3">
            <a:extLst>
              <a:ext uri="{FF2B5EF4-FFF2-40B4-BE49-F238E27FC236}">
                <a16:creationId xmlns:a16="http://schemas.microsoft.com/office/drawing/2014/main" id="{CF2D5EE7-5AB2-21C3-4961-45606649D2C0}"/>
              </a:ext>
            </a:extLst>
          </xdr:cNvPr>
          <xdr:cNvSpPr/>
        </xdr:nvSpPr>
        <xdr:spPr>
          <a:xfrm>
            <a:off x="15560040" y="182880"/>
            <a:ext cx="3086100" cy="3268980"/>
          </a:xfrm>
          <a:prstGeom prst="rect">
            <a:avLst/>
          </a:prstGeom>
          <a:blipFill>
            <a:blip xmlns:r="http://schemas.openxmlformats.org/officeDocument/2006/relationships" r:embed="rId2"/>
            <a:tile tx="0" ty="0" sx="100000" sy="100000" flip="none" algn="tl"/>
          </a:blip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n-IN" sz="2800" b="1">
                <a:solidFill>
                  <a:srgbClr val="3333FF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Result Buttons</a:t>
            </a:r>
            <a:endParaRPr lang="en-IN" sz="1200" b="1">
              <a:solidFill>
                <a:srgbClr val="3333FF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5" name="Rectangle 4">
            <a:hlinkClick xmlns:r="http://schemas.openxmlformats.org/officeDocument/2006/relationships" r:id="rId3"/>
            <a:extLst>
              <a:ext uri="{FF2B5EF4-FFF2-40B4-BE49-F238E27FC236}">
                <a16:creationId xmlns:a16="http://schemas.microsoft.com/office/drawing/2014/main" id="{4E2FF362-9698-DC03-3C25-F36661E8401B}"/>
              </a:ext>
            </a:extLst>
          </xdr:cNvPr>
          <xdr:cNvSpPr/>
        </xdr:nvSpPr>
        <xdr:spPr>
          <a:xfrm>
            <a:off x="15765780" y="728974"/>
            <a:ext cx="1249680" cy="530925"/>
          </a:xfrm>
          <a:prstGeom prst="rect">
            <a:avLst/>
          </a:prstGeom>
          <a:solidFill>
            <a:schemeClr val="bg2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ysClr val="windowText" lastClr="000000"/>
                </a:solidFill>
              </a:rPr>
              <a:t>Front Page Patrak-C</a:t>
            </a:r>
          </a:p>
        </xdr:txBody>
      </xdr:sp>
      <xdr:sp macro="" textlink="">
        <xdr:nvSpPr>
          <xdr:cNvPr id="6" name="Rectangle 5">
            <a:hlinkClick xmlns:r="http://schemas.openxmlformats.org/officeDocument/2006/relationships" r:id="rId4"/>
            <a:extLst>
              <a:ext uri="{FF2B5EF4-FFF2-40B4-BE49-F238E27FC236}">
                <a16:creationId xmlns:a16="http://schemas.microsoft.com/office/drawing/2014/main" id="{2ADFDAC5-2202-5D8B-FF0F-765B05D643C8}"/>
              </a:ext>
            </a:extLst>
          </xdr:cNvPr>
          <xdr:cNvSpPr/>
        </xdr:nvSpPr>
        <xdr:spPr>
          <a:xfrm>
            <a:off x="17228820" y="728974"/>
            <a:ext cx="1249680" cy="530925"/>
          </a:xfrm>
          <a:prstGeom prst="rect">
            <a:avLst/>
          </a:prstGeom>
          <a:solidFill>
            <a:srgbClr val="66FFFF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002060"/>
                </a:solidFill>
              </a:rPr>
              <a:t>Front Page Patrak-B</a:t>
            </a:r>
          </a:p>
        </xdr:txBody>
      </xdr:sp>
      <xdr:sp macro="" textlink="">
        <xdr:nvSpPr>
          <xdr:cNvPr id="7" name="Rectangle 6">
            <a:hlinkClick xmlns:r="http://schemas.openxmlformats.org/officeDocument/2006/relationships" r:id="rId5"/>
            <a:extLst>
              <a:ext uri="{FF2B5EF4-FFF2-40B4-BE49-F238E27FC236}">
                <a16:creationId xmlns:a16="http://schemas.microsoft.com/office/drawing/2014/main" id="{9F567CD4-B943-0509-83E8-3F339E179367}"/>
              </a:ext>
            </a:extLst>
          </xdr:cNvPr>
          <xdr:cNvSpPr/>
        </xdr:nvSpPr>
        <xdr:spPr>
          <a:xfrm>
            <a:off x="15765780" y="1426761"/>
            <a:ext cx="1249680" cy="530925"/>
          </a:xfrm>
          <a:prstGeom prst="rect">
            <a:avLst/>
          </a:prstGeom>
          <a:solidFill>
            <a:srgbClr val="00FF00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006600"/>
                </a:solidFill>
              </a:rPr>
              <a:t>Sem-1 </a:t>
            </a:r>
          </a:p>
          <a:p>
            <a:pPr algn="ctr"/>
            <a:r>
              <a:rPr lang="en-IN" sz="1400" b="1">
                <a:solidFill>
                  <a:srgbClr val="006600"/>
                </a:solidFill>
              </a:rPr>
              <a:t>Patrak-C</a:t>
            </a:r>
          </a:p>
        </xdr:txBody>
      </xdr:sp>
      <xdr:sp macro="" textlink="">
        <xdr:nvSpPr>
          <xdr:cNvPr id="8" name="Rectangle 7">
            <a:hlinkClick xmlns:r="http://schemas.openxmlformats.org/officeDocument/2006/relationships" r:id="rId6"/>
            <a:extLst>
              <a:ext uri="{FF2B5EF4-FFF2-40B4-BE49-F238E27FC236}">
                <a16:creationId xmlns:a16="http://schemas.microsoft.com/office/drawing/2014/main" id="{032AE9BA-B0A7-FCE0-E276-067803C67621}"/>
              </a:ext>
            </a:extLst>
          </xdr:cNvPr>
          <xdr:cNvSpPr/>
        </xdr:nvSpPr>
        <xdr:spPr>
          <a:xfrm>
            <a:off x="17228820" y="1426761"/>
            <a:ext cx="1249680" cy="530925"/>
          </a:xfrm>
          <a:prstGeom prst="rect">
            <a:avLst/>
          </a:prstGeom>
          <a:solidFill>
            <a:srgbClr val="FF99FF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C00000"/>
                </a:solidFill>
              </a:rPr>
              <a:t>Sem-2 </a:t>
            </a:r>
          </a:p>
          <a:p>
            <a:pPr algn="ctr"/>
            <a:r>
              <a:rPr lang="en-IN" sz="1400" b="1">
                <a:solidFill>
                  <a:srgbClr val="C00000"/>
                </a:solidFill>
              </a:rPr>
              <a:t>Patrak-C</a:t>
            </a:r>
          </a:p>
        </xdr:txBody>
      </xdr:sp>
      <xdr:sp macro="" textlink="">
        <xdr:nvSpPr>
          <xdr:cNvPr id="9" name="Rectangle 8">
            <a:hlinkClick xmlns:r="http://schemas.openxmlformats.org/officeDocument/2006/relationships" r:id="rId7"/>
            <a:extLst>
              <a:ext uri="{FF2B5EF4-FFF2-40B4-BE49-F238E27FC236}">
                <a16:creationId xmlns:a16="http://schemas.microsoft.com/office/drawing/2014/main" id="{91208D8F-C11C-36C1-BA83-178B0D3E48CE}"/>
              </a:ext>
            </a:extLst>
          </xdr:cNvPr>
          <xdr:cNvSpPr/>
        </xdr:nvSpPr>
        <xdr:spPr>
          <a:xfrm>
            <a:off x="15765780" y="2132133"/>
            <a:ext cx="1249680" cy="530925"/>
          </a:xfrm>
          <a:prstGeom prst="rect">
            <a:avLst/>
          </a:prstGeom>
          <a:solidFill>
            <a:schemeClr val="accent4">
              <a:lumMod val="20000"/>
              <a:lumOff val="80000"/>
            </a:schemeClr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FF0000"/>
                </a:solidFill>
              </a:rPr>
              <a:t>Patrak-F</a:t>
            </a:r>
            <a:r>
              <a:rPr lang="en-IN" sz="1400" b="1" baseline="0">
                <a:solidFill>
                  <a:srgbClr val="FF0000"/>
                </a:solidFill>
              </a:rPr>
              <a:t> </a:t>
            </a:r>
          </a:p>
          <a:p>
            <a:pPr algn="ctr"/>
            <a:r>
              <a:rPr lang="en-IN" sz="1400" b="1" baseline="0">
                <a:solidFill>
                  <a:srgbClr val="FF0000"/>
                </a:solidFill>
              </a:rPr>
              <a:t>1-Student</a:t>
            </a:r>
            <a:endParaRPr lang="en-IN" sz="1400" b="1">
              <a:solidFill>
                <a:srgbClr val="FF0000"/>
              </a:solidFill>
            </a:endParaRPr>
          </a:p>
        </xdr:txBody>
      </xdr:sp>
      <xdr:sp macro="" textlink="">
        <xdr:nvSpPr>
          <xdr:cNvPr id="10" name="Rectangle 9">
            <a:hlinkClick xmlns:r="http://schemas.openxmlformats.org/officeDocument/2006/relationships" r:id="rId8"/>
            <a:extLst>
              <a:ext uri="{FF2B5EF4-FFF2-40B4-BE49-F238E27FC236}">
                <a16:creationId xmlns:a16="http://schemas.microsoft.com/office/drawing/2014/main" id="{F61A56FF-BAB3-5DF9-A38D-BEA53CE6F41F}"/>
              </a:ext>
            </a:extLst>
          </xdr:cNvPr>
          <xdr:cNvSpPr/>
        </xdr:nvSpPr>
        <xdr:spPr>
          <a:xfrm>
            <a:off x="17228820" y="2132133"/>
            <a:ext cx="1249680" cy="530925"/>
          </a:xfrm>
          <a:prstGeom prst="rect">
            <a:avLst/>
          </a:prstGeom>
          <a:solidFill>
            <a:schemeClr val="accent6">
              <a:lumMod val="20000"/>
              <a:lumOff val="80000"/>
            </a:schemeClr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accent6">
                    <a:lumMod val="50000"/>
                  </a:schemeClr>
                </a:solidFill>
              </a:rPr>
              <a:t>Patrak-F</a:t>
            </a:r>
          </a:p>
          <a:p>
            <a:pPr algn="ctr"/>
            <a:r>
              <a:rPr lang="en-IN" sz="1400" b="1">
                <a:solidFill>
                  <a:schemeClr val="accent6">
                    <a:lumMod val="50000"/>
                  </a:schemeClr>
                </a:solidFill>
              </a:rPr>
              <a:t>2-Students</a:t>
            </a:r>
          </a:p>
        </xdr:txBody>
      </xdr:sp>
      <xdr:sp macro="" textlink="">
        <xdr:nvSpPr>
          <xdr:cNvPr id="11" name="Rectangle 10">
            <a:hlinkClick xmlns:r="http://schemas.openxmlformats.org/officeDocument/2006/relationships" r:id="rId9"/>
            <a:extLst>
              <a:ext uri="{FF2B5EF4-FFF2-40B4-BE49-F238E27FC236}">
                <a16:creationId xmlns:a16="http://schemas.microsoft.com/office/drawing/2014/main" id="{4B74E902-4FDB-9791-CF7F-D0A34FFF2745}"/>
              </a:ext>
            </a:extLst>
          </xdr:cNvPr>
          <xdr:cNvSpPr/>
        </xdr:nvSpPr>
        <xdr:spPr>
          <a:xfrm>
            <a:off x="16497300" y="2802693"/>
            <a:ext cx="1249680" cy="530925"/>
          </a:xfrm>
          <a:prstGeom prst="rect">
            <a:avLst/>
          </a:prstGeom>
          <a:solidFill>
            <a:srgbClr val="FFFF00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ysClr val="windowText" lastClr="000000"/>
                </a:solidFill>
              </a:rPr>
              <a:t>Patrak F Private</a:t>
            </a:r>
          </a:p>
        </xdr:txBody>
      </xdr:sp>
    </xdr:grp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43</xdr:col>
      <xdr:colOff>241935</xdr:colOff>
      <xdr:row>7</xdr:row>
      <xdr:rowOff>169545</xdr:rowOff>
    </xdr:from>
    <xdr:to>
      <xdr:col>45</xdr:col>
      <xdr:colOff>325755</xdr:colOff>
      <xdr:row>10</xdr:row>
      <xdr:rowOff>310515</xdr:rowOff>
    </xdr:to>
    <xdr:sp macro="" textlink="">
      <xdr:nvSpPr>
        <xdr:cNvPr id="2" name="Rectangl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2E77C4EB-736F-486B-BFC1-C47E53D3F1AD}"/>
            </a:ext>
          </a:extLst>
        </xdr:cNvPr>
        <xdr:cNvSpPr/>
      </xdr:nvSpPr>
      <xdr:spPr>
        <a:xfrm>
          <a:off x="15017115" y="3766185"/>
          <a:ext cx="1303020" cy="1078230"/>
        </a:xfrm>
        <a:prstGeom prst="rect">
          <a:avLst/>
        </a:prstGeom>
        <a:solidFill>
          <a:srgbClr val="3333FF"/>
        </a:solidFill>
        <a:ln>
          <a:noFill/>
        </a:ln>
        <a:effectLst>
          <a:outerShdw blurRad="225425" dist="50800" dir="5220000" algn="ctr">
            <a:srgbClr val="000000">
              <a:alpha val="33000"/>
            </a:srgbClr>
          </a:outerShdw>
        </a:effectLst>
        <a:scene3d>
          <a:camera prst="perspectiveFront" fov="3300000">
            <a:rot lat="486000" lon="19530000" rev="174000"/>
          </a:camera>
          <a:lightRig rig="harsh" dir="t">
            <a:rot lat="0" lon="0" rev="3000000"/>
          </a:lightRig>
        </a:scene3d>
        <a:sp3d extrusionH="254000" contourW="19050">
          <a:bevelT w="82550" h="44450" prst="angle"/>
          <a:bevelB w="82550" h="44450" prst="angle"/>
          <a:contourClr>
            <a:srgbClr val="FFFFFF"/>
          </a:contourClr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N" sz="2400" b="1">
              <a:solidFill>
                <a:srgbClr val="FFFF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Home Page</a:t>
          </a:r>
        </a:p>
      </xdr:txBody>
    </xdr:sp>
    <xdr:clientData/>
  </xdr:twoCellAnchor>
  <xdr:twoCellAnchor>
    <xdr:from>
      <xdr:col>45</xdr:col>
      <xdr:colOff>289560</xdr:colOff>
      <xdr:row>7</xdr:row>
      <xdr:rowOff>129540</xdr:rowOff>
    </xdr:from>
    <xdr:to>
      <xdr:col>50</xdr:col>
      <xdr:colOff>281097</xdr:colOff>
      <xdr:row>18</xdr:row>
      <xdr:rowOff>71120</xdr:rowOff>
    </xdr:to>
    <xdr:grpSp>
      <xdr:nvGrpSpPr>
        <xdr:cNvPr id="3" name="Group 2">
          <a:extLst>
            <a:ext uri="{FF2B5EF4-FFF2-40B4-BE49-F238E27FC236}">
              <a16:creationId xmlns:a16="http://schemas.microsoft.com/office/drawing/2014/main" id="{FC555526-0F40-43DC-A7E7-2B59B4C06343}"/>
            </a:ext>
          </a:extLst>
        </xdr:cNvPr>
        <xdr:cNvGrpSpPr/>
      </xdr:nvGrpSpPr>
      <xdr:grpSpPr>
        <a:xfrm>
          <a:off x="16283940" y="3726180"/>
          <a:ext cx="3039537" cy="3378200"/>
          <a:chOff x="15560040" y="182880"/>
          <a:chExt cx="3086100" cy="3268980"/>
        </a:xfrm>
      </xdr:grpSpPr>
      <xdr:sp macro="" textlink="">
        <xdr:nvSpPr>
          <xdr:cNvPr id="4" name="Rectangle 3">
            <a:extLst>
              <a:ext uri="{FF2B5EF4-FFF2-40B4-BE49-F238E27FC236}">
                <a16:creationId xmlns:a16="http://schemas.microsoft.com/office/drawing/2014/main" id="{50EC0DF1-8420-3822-D775-C6B72167140D}"/>
              </a:ext>
            </a:extLst>
          </xdr:cNvPr>
          <xdr:cNvSpPr/>
        </xdr:nvSpPr>
        <xdr:spPr>
          <a:xfrm>
            <a:off x="15560040" y="182880"/>
            <a:ext cx="3086100" cy="3268980"/>
          </a:xfrm>
          <a:prstGeom prst="rect">
            <a:avLst/>
          </a:prstGeom>
          <a:blipFill>
            <a:blip xmlns:r="http://schemas.openxmlformats.org/officeDocument/2006/relationships" r:embed="rId2"/>
            <a:tile tx="0" ty="0" sx="100000" sy="100000" flip="none" algn="tl"/>
          </a:blip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n-IN" sz="2800" b="1">
                <a:solidFill>
                  <a:srgbClr val="3333FF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Result Buttons</a:t>
            </a:r>
            <a:endParaRPr lang="en-IN" sz="1200" b="1">
              <a:solidFill>
                <a:srgbClr val="3333FF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5" name="Rectangle 4">
            <a:hlinkClick xmlns:r="http://schemas.openxmlformats.org/officeDocument/2006/relationships" r:id="rId3"/>
            <a:extLst>
              <a:ext uri="{FF2B5EF4-FFF2-40B4-BE49-F238E27FC236}">
                <a16:creationId xmlns:a16="http://schemas.microsoft.com/office/drawing/2014/main" id="{0340ED0E-0623-33AD-BBFD-05F33FAA84FE}"/>
              </a:ext>
            </a:extLst>
          </xdr:cNvPr>
          <xdr:cNvSpPr/>
        </xdr:nvSpPr>
        <xdr:spPr>
          <a:xfrm>
            <a:off x="15765780" y="728974"/>
            <a:ext cx="1249680" cy="530925"/>
          </a:xfrm>
          <a:prstGeom prst="rect">
            <a:avLst/>
          </a:prstGeom>
          <a:solidFill>
            <a:schemeClr val="bg2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ysClr val="windowText" lastClr="000000"/>
                </a:solidFill>
              </a:rPr>
              <a:t>Front Page Patrak-C</a:t>
            </a:r>
          </a:p>
        </xdr:txBody>
      </xdr:sp>
      <xdr:sp macro="" textlink="">
        <xdr:nvSpPr>
          <xdr:cNvPr id="6" name="Rectangle 5">
            <a:hlinkClick xmlns:r="http://schemas.openxmlformats.org/officeDocument/2006/relationships" r:id="rId4"/>
            <a:extLst>
              <a:ext uri="{FF2B5EF4-FFF2-40B4-BE49-F238E27FC236}">
                <a16:creationId xmlns:a16="http://schemas.microsoft.com/office/drawing/2014/main" id="{554C1AEC-1903-ACEB-69F9-BFA97A01B1C4}"/>
              </a:ext>
            </a:extLst>
          </xdr:cNvPr>
          <xdr:cNvSpPr/>
        </xdr:nvSpPr>
        <xdr:spPr>
          <a:xfrm>
            <a:off x="17228820" y="728974"/>
            <a:ext cx="1249680" cy="530925"/>
          </a:xfrm>
          <a:prstGeom prst="rect">
            <a:avLst/>
          </a:prstGeom>
          <a:solidFill>
            <a:srgbClr val="66FFFF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002060"/>
                </a:solidFill>
              </a:rPr>
              <a:t>Front Page Patrak-B</a:t>
            </a:r>
          </a:p>
        </xdr:txBody>
      </xdr:sp>
      <xdr:sp macro="" textlink="">
        <xdr:nvSpPr>
          <xdr:cNvPr id="7" name="Rectangle 6">
            <a:hlinkClick xmlns:r="http://schemas.openxmlformats.org/officeDocument/2006/relationships" r:id="rId5"/>
            <a:extLst>
              <a:ext uri="{FF2B5EF4-FFF2-40B4-BE49-F238E27FC236}">
                <a16:creationId xmlns:a16="http://schemas.microsoft.com/office/drawing/2014/main" id="{81AC974D-7BB9-4AA2-77A8-8726B9E91F6C}"/>
              </a:ext>
            </a:extLst>
          </xdr:cNvPr>
          <xdr:cNvSpPr/>
        </xdr:nvSpPr>
        <xdr:spPr>
          <a:xfrm>
            <a:off x="15765780" y="1426761"/>
            <a:ext cx="1249680" cy="530925"/>
          </a:xfrm>
          <a:prstGeom prst="rect">
            <a:avLst/>
          </a:prstGeom>
          <a:solidFill>
            <a:srgbClr val="00FF00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006600"/>
                </a:solidFill>
              </a:rPr>
              <a:t>Sem-1 </a:t>
            </a:r>
          </a:p>
          <a:p>
            <a:pPr algn="ctr"/>
            <a:r>
              <a:rPr lang="en-IN" sz="1400" b="1">
                <a:solidFill>
                  <a:srgbClr val="006600"/>
                </a:solidFill>
              </a:rPr>
              <a:t>Patrak-C</a:t>
            </a:r>
          </a:p>
        </xdr:txBody>
      </xdr:sp>
      <xdr:sp macro="" textlink="">
        <xdr:nvSpPr>
          <xdr:cNvPr id="8" name="Rectangle 7">
            <a:hlinkClick xmlns:r="http://schemas.openxmlformats.org/officeDocument/2006/relationships" r:id="rId6"/>
            <a:extLst>
              <a:ext uri="{FF2B5EF4-FFF2-40B4-BE49-F238E27FC236}">
                <a16:creationId xmlns:a16="http://schemas.microsoft.com/office/drawing/2014/main" id="{02A1586C-CEC7-ED53-3AC5-EE05E43B2EEB}"/>
              </a:ext>
            </a:extLst>
          </xdr:cNvPr>
          <xdr:cNvSpPr/>
        </xdr:nvSpPr>
        <xdr:spPr>
          <a:xfrm>
            <a:off x="17228820" y="1426761"/>
            <a:ext cx="1249680" cy="530925"/>
          </a:xfrm>
          <a:prstGeom prst="rect">
            <a:avLst/>
          </a:prstGeom>
          <a:solidFill>
            <a:srgbClr val="FF99FF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C00000"/>
                </a:solidFill>
              </a:rPr>
              <a:t>Sem-2 </a:t>
            </a:r>
          </a:p>
          <a:p>
            <a:pPr algn="ctr"/>
            <a:r>
              <a:rPr lang="en-IN" sz="1400" b="1">
                <a:solidFill>
                  <a:srgbClr val="C00000"/>
                </a:solidFill>
              </a:rPr>
              <a:t>Patrak-C</a:t>
            </a:r>
          </a:p>
        </xdr:txBody>
      </xdr:sp>
      <xdr:sp macro="" textlink="">
        <xdr:nvSpPr>
          <xdr:cNvPr id="9" name="Rectangle 8">
            <a:hlinkClick xmlns:r="http://schemas.openxmlformats.org/officeDocument/2006/relationships" r:id="rId7"/>
            <a:extLst>
              <a:ext uri="{FF2B5EF4-FFF2-40B4-BE49-F238E27FC236}">
                <a16:creationId xmlns:a16="http://schemas.microsoft.com/office/drawing/2014/main" id="{A5A3229A-1356-D450-BF9C-56D9CE653C3D}"/>
              </a:ext>
            </a:extLst>
          </xdr:cNvPr>
          <xdr:cNvSpPr/>
        </xdr:nvSpPr>
        <xdr:spPr>
          <a:xfrm>
            <a:off x="15765780" y="2132133"/>
            <a:ext cx="1249680" cy="530925"/>
          </a:xfrm>
          <a:prstGeom prst="rect">
            <a:avLst/>
          </a:prstGeom>
          <a:solidFill>
            <a:schemeClr val="accent4">
              <a:lumMod val="20000"/>
              <a:lumOff val="80000"/>
            </a:schemeClr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FF0000"/>
                </a:solidFill>
              </a:rPr>
              <a:t>Patrak-F</a:t>
            </a:r>
            <a:r>
              <a:rPr lang="en-IN" sz="1400" b="1" baseline="0">
                <a:solidFill>
                  <a:srgbClr val="FF0000"/>
                </a:solidFill>
              </a:rPr>
              <a:t> </a:t>
            </a:r>
          </a:p>
          <a:p>
            <a:pPr algn="ctr"/>
            <a:r>
              <a:rPr lang="en-IN" sz="1400" b="1" baseline="0">
                <a:solidFill>
                  <a:srgbClr val="FF0000"/>
                </a:solidFill>
              </a:rPr>
              <a:t>1-Student</a:t>
            </a:r>
            <a:endParaRPr lang="en-IN" sz="1400" b="1">
              <a:solidFill>
                <a:srgbClr val="FF0000"/>
              </a:solidFill>
            </a:endParaRPr>
          </a:p>
        </xdr:txBody>
      </xdr:sp>
      <xdr:sp macro="" textlink="">
        <xdr:nvSpPr>
          <xdr:cNvPr id="10" name="Rectangle 9">
            <a:hlinkClick xmlns:r="http://schemas.openxmlformats.org/officeDocument/2006/relationships" r:id="rId8"/>
            <a:extLst>
              <a:ext uri="{FF2B5EF4-FFF2-40B4-BE49-F238E27FC236}">
                <a16:creationId xmlns:a16="http://schemas.microsoft.com/office/drawing/2014/main" id="{A6F95596-0DF0-A732-0755-55B711EA3BCC}"/>
              </a:ext>
            </a:extLst>
          </xdr:cNvPr>
          <xdr:cNvSpPr/>
        </xdr:nvSpPr>
        <xdr:spPr>
          <a:xfrm>
            <a:off x="17228820" y="2132133"/>
            <a:ext cx="1249680" cy="530925"/>
          </a:xfrm>
          <a:prstGeom prst="rect">
            <a:avLst/>
          </a:prstGeom>
          <a:solidFill>
            <a:schemeClr val="accent6">
              <a:lumMod val="20000"/>
              <a:lumOff val="80000"/>
            </a:schemeClr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accent6">
                    <a:lumMod val="50000"/>
                  </a:schemeClr>
                </a:solidFill>
              </a:rPr>
              <a:t>Patrak-F</a:t>
            </a:r>
          </a:p>
          <a:p>
            <a:pPr algn="ctr"/>
            <a:r>
              <a:rPr lang="en-IN" sz="1400" b="1">
                <a:solidFill>
                  <a:schemeClr val="accent6">
                    <a:lumMod val="50000"/>
                  </a:schemeClr>
                </a:solidFill>
              </a:rPr>
              <a:t>2-Students</a:t>
            </a:r>
          </a:p>
        </xdr:txBody>
      </xdr:sp>
      <xdr:sp macro="" textlink="">
        <xdr:nvSpPr>
          <xdr:cNvPr id="11" name="Rectangle 10">
            <a:hlinkClick xmlns:r="http://schemas.openxmlformats.org/officeDocument/2006/relationships" r:id="rId9"/>
            <a:extLst>
              <a:ext uri="{FF2B5EF4-FFF2-40B4-BE49-F238E27FC236}">
                <a16:creationId xmlns:a16="http://schemas.microsoft.com/office/drawing/2014/main" id="{C0D9F8C2-C693-68DE-076F-C0E629602DB4}"/>
              </a:ext>
            </a:extLst>
          </xdr:cNvPr>
          <xdr:cNvSpPr/>
        </xdr:nvSpPr>
        <xdr:spPr>
          <a:xfrm>
            <a:off x="16497300" y="2802693"/>
            <a:ext cx="1249680" cy="530925"/>
          </a:xfrm>
          <a:prstGeom prst="rect">
            <a:avLst/>
          </a:prstGeom>
          <a:solidFill>
            <a:srgbClr val="FFFF00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ysClr val="windowText" lastClr="000000"/>
                </a:solidFill>
              </a:rPr>
              <a:t>Patrak F Private</a:t>
            </a:r>
          </a:p>
        </xdr:txBody>
      </xdr:sp>
    </xdr:grpSp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64771</xdr:colOff>
      <xdr:row>6</xdr:row>
      <xdr:rowOff>45720</xdr:rowOff>
    </xdr:from>
    <xdr:to>
      <xdr:col>6</xdr:col>
      <xdr:colOff>89996</xdr:colOff>
      <xdr:row>6</xdr:row>
      <xdr:rowOff>1293496</xdr:rowOff>
    </xdr:to>
    <xdr:pic>
      <xdr:nvPicPr>
        <xdr:cNvPr id="6" name="Picture 5" descr="download.jpg">
          <a:extLst>
            <a:ext uri="{FF2B5EF4-FFF2-40B4-BE49-F238E27FC236}">
              <a16:creationId xmlns:a16="http://schemas.microsoft.com/office/drawing/2014/main" id="{52988DF2-9514-4505-8E06-22E6EBCAF5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320291" y="4381500"/>
          <a:ext cx="1663525" cy="1247776"/>
        </a:xfrm>
        <a:prstGeom prst="rect">
          <a:avLst/>
        </a:prstGeom>
      </xdr:spPr>
    </xdr:pic>
    <xdr:clientData/>
  </xdr:twoCellAnchor>
  <xdr:twoCellAnchor editAs="oneCell">
    <xdr:from>
      <xdr:col>4</xdr:col>
      <xdr:colOff>274320</xdr:colOff>
      <xdr:row>4</xdr:row>
      <xdr:rowOff>22860</xdr:rowOff>
    </xdr:from>
    <xdr:to>
      <xdr:col>5</xdr:col>
      <xdr:colOff>685800</xdr:colOff>
      <xdr:row>4</xdr:row>
      <xdr:rowOff>1477191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51E57241-7224-4F3D-ADBA-850428557D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29840" y="1988820"/>
          <a:ext cx="1272540" cy="1454331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7620</xdr:rowOff>
    </xdr:from>
    <xdr:to>
      <xdr:col>8</xdr:col>
      <xdr:colOff>411479</xdr:colOff>
      <xdr:row>18</xdr:row>
      <xdr:rowOff>190500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336CD948-F9F8-4D6D-82C8-DE4E195E30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duotone>
            <a:schemeClr val="accent5">
              <a:shade val="45000"/>
              <a:satMod val="135000"/>
            </a:schemeClr>
            <a:prstClr val="white"/>
          </a:duotone>
          <a:extLst>
            <a:ext uri="{BEBA8EAE-BF5A-486C-A8C5-ECC9F3942E4B}">
              <a14:imgProps xmlns:a14="http://schemas.microsoft.com/office/drawing/2010/main">
                <a14:imgLayer r:embed="rId4">
                  <a14:imgEffect>
                    <a14:brightnessContrast bright="40000" contrast="-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7620"/>
          <a:ext cx="6259829" cy="9488805"/>
        </a:xfrm>
        <a:prstGeom prst="rect">
          <a:avLst/>
        </a:prstGeom>
      </xdr:spPr>
    </xdr:pic>
    <xdr:clientData/>
  </xdr:twoCellAnchor>
  <xdr:twoCellAnchor>
    <xdr:from>
      <xdr:col>10</xdr:col>
      <xdr:colOff>0</xdr:colOff>
      <xdr:row>2</xdr:row>
      <xdr:rowOff>60960</xdr:rowOff>
    </xdr:from>
    <xdr:to>
      <xdr:col>12</xdr:col>
      <xdr:colOff>83820</xdr:colOff>
      <xdr:row>3</xdr:row>
      <xdr:rowOff>403860</xdr:rowOff>
    </xdr:to>
    <xdr:sp macro="" textlink="">
      <xdr:nvSpPr>
        <xdr:cNvPr id="2" name="Rectangle 1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26A1695B-E3F8-4A42-921A-49B4186ED35D}"/>
            </a:ext>
          </a:extLst>
        </xdr:cNvPr>
        <xdr:cNvSpPr/>
      </xdr:nvSpPr>
      <xdr:spPr>
        <a:xfrm>
          <a:off x="7063740" y="426720"/>
          <a:ext cx="1303020" cy="1089660"/>
        </a:xfrm>
        <a:prstGeom prst="rect">
          <a:avLst/>
        </a:prstGeom>
        <a:solidFill>
          <a:srgbClr val="3333FF"/>
        </a:solidFill>
        <a:ln>
          <a:noFill/>
        </a:ln>
        <a:effectLst>
          <a:outerShdw blurRad="225425" dist="50800" dir="5220000" algn="ctr">
            <a:srgbClr val="000000">
              <a:alpha val="33000"/>
            </a:srgbClr>
          </a:outerShdw>
        </a:effectLst>
        <a:scene3d>
          <a:camera prst="perspectiveFront" fov="3300000">
            <a:rot lat="486000" lon="19530000" rev="174000"/>
          </a:camera>
          <a:lightRig rig="harsh" dir="t">
            <a:rot lat="0" lon="0" rev="3000000"/>
          </a:lightRig>
        </a:scene3d>
        <a:sp3d extrusionH="254000" contourW="19050">
          <a:bevelT w="82550" h="44450" prst="angle"/>
          <a:bevelB w="82550" h="44450" prst="angle"/>
          <a:contourClr>
            <a:srgbClr val="FFFFFF"/>
          </a:contourClr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N" sz="2400" b="1">
              <a:solidFill>
                <a:srgbClr val="FFFF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Home Page</a:t>
          </a:r>
        </a:p>
      </xdr:txBody>
    </xdr:sp>
    <xdr:clientData/>
  </xdr:twoCellAnchor>
  <xdr:twoCellAnchor>
    <xdr:from>
      <xdr:col>12</xdr:col>
      <xdr:colOff>53340</xdr:colOff>
      <xdr:row>1</xdr:row>
      <xdr:rowOff>137160</xdr:rowOff>
    </xdr:from>
    <xdr:to>
      <xdr:col>17</xdr:col>
      <xdr:colOff>44877</xdr:colOff>
      <xdr:row>5</xdr:row>
      <xdr:rowOff>497840</xdr:rowOff>
    </xdr:to>
    <xdr:grpSp>
      <xdr:nvGrpSpPr>
        <xdr:cNvPr id="3" name="Group 2">
          <a:extLst>
            <a:ext uri="{FF2B5EF4-FFF2-40B4-BE49-F238E27FC236}">
              <a16:creationId xmlns:a16="http://schemas.microsoft.com/office/drawing/2014/main" id="{CEA4CB59-16EF-49B3-B084-10E02C3A82F9}"/>
            </a:ext>
          </a:extLst>
        </xdr:cNvPr>
        <xdr:cNvGrpSpPr/>
      </xdr:nvGrpSpPr>
      <xdr:grpSpPr>
        <a:xfrm>
          <a:off x="8336280" y="320040"/>
          <a:ext cx="3039537" cy="3378200"/>
          <a:chOff x="15560040" y="182880"/>
          <a:chExt cx="3086100" cy="3268980"/>
        </a:xfrm>
      </xdr:grpSpPr>
      <xdr:sp macro="" textlink="">
        <xdr:nvSpPr>
          <xdr:cNvPr id="4" name="Rectangle 3">
            <a:extLst>
              <a:ext uri="{FF2B5EF4-FFF2-40B4-BE49-F238E27FC236}">
                <a16:creationId xmlns:a16="http://schemas.microsoft.com/office/drawing/2014/main" id="{6A11EB4E-EF6C-E60E-7561-A20847B2238E}"/>
              </a:ext>
            </a:extLst>
          </xdr:cNvPr>
          <xdr:cNvSpPr/>
        </xdr:nvSpPr>
        <xdr:spPr>
          <a:xfrm>
            <a:off x="15560040" y="182880"/>
            <a:ext cx="3086100" cy="3268980"/>
          </a:xfrm>
          <a:prstGeom prst="rect">
            <a:avLst/>
          </a:prstGeom>
          <a:blipFill>
            <a:blip xmlns:r="http://schemas.openxmlformats.org/officeDocument/2006/relationships" r:embed="rId6"/>
            <a:tile tx="0" ty="0" sx="100000" sy="100000" flip="none" algn="tl"/>
          </a:blip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n-IN" sz="2800" b="1">
                <a:solidFill>
                  <a:srgbClr val="3333FF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Result Buttons</a:t>
            </a:r>
            <a:endParaRPr lang="en-IN" sz="1200" b="1">
              <a:solidFill>
                <a:srgbClr val="3333FF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5" name="Rectangle 4">
            <a:hlinkClick xmlns:r="http://schemas.openxmlformats.org/officeDocument/2006/relationships" r:id="rId7"/>
            <a:extLst>
              <a:ext uri="{FF2B5EF4-FFF2-40B4-BE49-F238E27FC236}">
                <a16:creationId xmlns:a16="http://schemas.microsoft.com/office/drawing/2014/main" id="{4A2DC8A4-8EFF-404B-239B-E5D2A4692713}"/>
              </a:ext>
            </a:extLst>
          </xdr:cNvPr>
          <xdr:cNvSpPr/>
        </xdr:nvSpPr>
        <xdr:spPr>
          <a:xfrm>
            <a:off x="15765780" y="728974"/>
            <a:ext cx="1249680" cy="530925"/>
          </a:xfrm>
          <a:prstGeom prst="rect">
            <a:avLst/>
          </a:prstGeom>
          <a:solidFill>
            <a:schemeClr val="bg2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ysClr val="windowText" lastClr="000000"/>
                </a:solidFill>
              </a:rPr>
              <a:t>Front Page Patrak-C</a:t>
            </a:r>
          </a:p>
        </xdr:txBody>
      </xdr:sp>
      <xdr:sp macro="" textlink="">
        <xdr:nvSpPr>
          <xdr:cNvPr id="9" name="Rectangle 8">
            <a:hlinkClick xmlns:r="http://schemas.openxmlformats.org/officeDocument/2006/relationships" r:id="rId8"/>
            <a:extLst>
              <a:ext uri="{FF2B5EF4-FFF2-40B4-BE49-F238E27FC236}">
                <a16:creationId xmlns:a16="http://schemas.microsoft.com/office/drawing/2014/main" id="{609E6B1A-2233-C787-0F9C-88B496F5AD61}"/>
              </a:ext>
            </a:extLst>
          </xdr:cNvPr>
          <xdr:cNvSpPr/>
        </xdr:nvSpPr>
        <xdr:spPr>
          <a:xfrm>
            <a:off x="17228820" y="728974"/>
            <a:ext cx="1249680" cy="530925"/>
          </a:xfrm>
          <a:prstGeom prst="rect">
            <a:avLst/>
          </a:prstGeom>
          <a:solidFill>
            <a:srgbClr val="66FFFF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002060"/>
                </a:solidFill>
              </a:rPr>
              <a:t>Front Page Patrak-B</a:t>
            </a:r>
          </a:p>
        </xdr:txBody>
      </xdr:sp>
      <xdr:sp macro="" textlink="">
        <xdr:nvSpPr>
          <xdr:cNvPr id="10" name="Rectangle 9">
            <a:hlinkClick xmlns:r="http://schemas.openxmlformats.org/officeDocument/2006/relationships" r:id="rId9"/>
            <a:extLst>
              <a:ext uri="{FF2B5EF4-FFF2-40B4-BE49-F238E27FC236}">
                <a16:creationId xmlns:a16="http://schemas.microsoft.com/office/drawing/2014/main" id="{1748EFDB-CC5A-A860-1B1E-8D935C04F91B}"/>
              </a:ext>
            </a:extLst>
          </xdr:cNvPr>
          <xdr:cNvSpPr/>
        </xdr:nvSpPr>
        <xdr:spPr>
          <a:xfrm>
            <a:off x="15765780" y="1426761"/>
            <a:ext cx="1249680" cy="530925"/>
          </a:xfrm>
          <a:prstGeom prst="rect">
            <a:avLst/>
          </a:prstGeom>
          <a:solidFill>
            <a:srgbClr val="00FF00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006600"/>
                </a:solidFill>
              </a:rPr>
              <a:t>Sem-1 </a:t>
            </a:r>
          </a:p>
          <a:p>
            <a:pPr algn="ctr"/>
            <a:r>
              <a:rPr lang="en-IN" sz="1400" b="1">
                <a:solidFill>
                  <a:srgbClr val="006600"/>
                </a:solidFill>
              </a:rPr>
              <a:t>Patrak-C</a:t>
            </a:r>
          </a:p>
        </xdr:txBody>
      </xdr:sp>
      <xdr:sp macro="" textlink="">
        <xdr:nvSpPr>
          <xdr:cNvPr id="11" name="Rectangle 10">
            <a:hlinkClick xmlns:r="http://schemas.openxmlformats.org/officeDocument/2006/relationships" r:id="rId10"/>
            <a:extLst>
              <a:ext uri="{FF2B5EF4-FFF2-40B4-BE49-F238E27FC236}">
                <a16:creationId xmlns:a16="http://schemas.microsoft.com/office/drawing/2014/main" id="{2ED6A719-22EA-4997-CCE8-2E92C09BA4EE}"/>
              </a:ext>
            </a:extLst>
          </xdr:cNvPr>
          <xdr:cNvSpPr/>
        </xdr:nvSpPr>
        <xdr:spPr>
          <a:xfrm>
            <a:off x="17228820" y="1426761"/>
            <a:ext cx="1249680" cy="530925"/>
          </a:xfrm>
          <a:prstGeom prst="rect">
            <a:avLst/>
          </a:prstGeom>
          <a:solidFill>
            <a:srgbClr val="FF99FF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C00000"/>
                </a:solidFill>
              </a:rPr>
              <a:t>Sem-2 </a:t>
            </a:r>
          </a:p>
          <a:p>
            <a:pPr algn="ctr"/>
            <a:r>
              <a:rPr lang="en-IN" sz="1400" b="1">
                <a:solidFill>
                  <a:srgbClr val="C00000"/>
                </a:solidFill>
              </a:rPr>
              <a:t>Patrak-C</a:t>
            </a:r>
          </a:p>
        </xdr:txBody>
      </xdr:sp>
      <xdr:sp macro="" textlink="">
        <xdr:nvSpPr>
          <xdr:cNvPr id="12" name="Rectangle 11">
            <a:hlinkClick xmlns:r="http://schemas.openxmlformats.org/officeDocument/2006/relationships" r:id="rId11"/>
            <a:extLst>
              <a:ext uri="{FF2B5EF4-FFF2-40B4-BE49-F238E27FC236}">
                <a16:creationId xmlns:a16="http://schemas.microsoft.com/office/drawing/2014/main" id="{2D164029-01C7-77B3-C81A-2958AA63C30D}"/>
              </a:ext>
            </a:extLst>
          </xdr:cNvPr>
          <xdr:cNvSpPr/>
        </xdr:nvSpPr>
        <xdr:spPr>
          <a:xfrm>
            <a:off x="15765780" y="2132133"/>
            <a:ext cx="1249680" cy="530925"/>
          </a:xfrm>
          <a:prstGeom prst="rect">
            <a:avLst/>
          </a:prstGeom>
          <a:solidFill>
            <a:schemeClr val="accent4">
              <a:lumMod val="20000"/>
              <a:lumOff val="80000"/>
            </a:schemeClr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FF0000"/>
                </a:solidFill>
              </a:rPr>
              <a:t>Patrak-F</a:t>
            </a:r>
            <a:r>
              <a:rPr lang="en-IN" sz="1400" b="1" baseline="0">
                <a:solidFill>
                  <a:srgbClr val="FF0000"/>
                </a:solidFill>
              </a:rPr>
              <a:t> </a:t>
            </a:r>
          </a:p>
          <a:p>
            <a:pPr algn="ctr"/>
            <a:r>
              <a:rPr lang="en-IN" sz="1400" b="1" baseline="0">
                <a:solidFill>
                  <a:srgbClr val="FF0000"/>
                </a:solidFill>
              </a:rPr>
              <a:t>1-Student</a:t>
            </a:r>
            <a:endParaRPr lang="en-IN" sz="1400" b="1">
              <a:solidFill>
                <a:srgbClr val="FF0000"/>
              </a:solidFill>
            </a:endParaRPr>
          </a:p>
        </xdr:txBody>
      </xdr:sp>
      <xdr:sp macro="" textlink="">
        <xdr:nvSpPr>
          <xdr:cNvPr id="13" name="Rectangle 12">
            <a:hlinkClick xmlns:r="http://schemas.openxmlformats.org/officeDocument/2006/relationships" r:id="rId12"/>
            <a:extLst>
              <a:ext uri="{FF2B5EF4-FFF2-40B4-BE49-F238E27FC236}">
                <a16:creationId xmlns:a16="http://schemas.microsoft.com/office/drawing/2014/main" id="{411ADF25-27F0-8455-B664-A464B07C4342}"/>
              </a:ext>
            </a:extLst>
          </xdr:cNvPr>
          <xdr:cNvSpPr/>
        </xdr:nvSpPr>
        <xdr:spPr>
          <a:xfrm>
            <a:off x="17228820" y="2132133"/>
            <a:ext cx="1249680" cy="530925"/>
          </a:xfrm>
          <a:prstGeom prst="rect">
            <a:avLst/>
          </a:prstGeom>
          <a:solidFill>
            <a:schemeClr val="accent6">
              <a:lumMod val="20000"/>
              <a:lumOff val="80000"/>
            </a:schemeClr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accent6">
                    <a:lumMod val="50000"/>
                  </a:schemeClr>
                </a:solidFill>
              </a:rPr>
              <a:t>Patrak-F</a:t>
            </a:r>
          </a:p>
          <a:p>
            <a:pPr algn="ctr"/>
            <a:r>
              <a:rPr lang="en-IN" sz="1400" b="1">
                <a:solidFill>
                  <a:schemeClr val="accent6">
                    <a:lumMod val="50000"/>
                  </a:schemeClr>
                </a:solidFill>
              </a:rPr>
              <a:t>2-Students</a:t>
            </a:r>
          </a:p>
        </xdr:txBody>
      </xdr:sp>
      <xdr:sp macro="" textlink="">
        <xdr:nvSpPr>
          <xdr:cNvPr id="14" name="Rectangle 13">
            <a:hlinkClick xmlns:r="http://schemas.openxmlformats.org/officeDocument/2006/relationships" r:id="rId13"/>
            <a:extLst>
              <a:ext uri="{FF2B5EF4-FFF2-40B4-BE49-F238E27FC236}">
                <a16:creationId xmlns:a16="http://schemas.microsoft.com/office/drawing/2014/main" id="{C9C70CA2-A2B7-6F53-BA0C-53B719434A3B}"/>
              </a:ext>
            </a:extLst>
          </xdr:cNvPr>
          <xdr:cNvSpPr/>
        </xdr:nvSpPr>
        <xdr:spPr>
          <a:xfrm>
            <a:off x="16497300" y="2802693"/>
            <a:ext cx="1249680" cy="530925"/>
          </a:xfrm>
          <a:prstGeom prst="rect">
            <a:avLst/>
          </a:prstGeom>
          <a:solidFill>
            <a:srgbClr val="FFFF00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ysClr val="windowText" lastClr="000000"/>
                </a:solidFill>
              </a:rPr>
              <a:t>Patrak F Private</a:t>
            </a:r>
          </a:p>
        </xdr:txBody>
      </xdr:sp>
    </xdr:grpSp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38100</xdr:colOff>
      <xdr:row>3</xdr:row>
      <xdr:rowOff>600075</xdr:rowOff>
    </xdr:from>
    <xdr:to>
      <xdr:col>16</xdr:col>
      <xdr:colOff>213109</xdr:colOff>
      <xdr:row>3</xdr:row>
      <xdr:rowOff>884232</xdr:rowOff>
    </xdr:to>
    <xdr:sp macro="" textlink="">
      <xdr:nvSpPr>
        <xdr:cNvPr id="3" name="TextBox 1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SpPr txBox="1"/>
      </xdr:nvSpPr>
      <xdr:spPr>
        <a:xfrm>
          <a:off x="7148793" y="1652868"/>
          <a:ext cx="175009" cy="28415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sz="1100"/>
        </a:p>
      </xdr:txBody>
    </xdr:sp>
    <xdr:clientData/>
  </xdr:twoCellAnchor>
  <xdr:twoCellAnchor>
    <xdr:from>
      <xdr:col>44</xdr:col>
      <xdr:colOff>125730</xdr:colOff>
      <xdr:row>2</xdr:row>
      <xdr:rowOff>152400</xdr:rowOff>
    </xdr:from>
    <xdr:to>
      <xdr:col>46</xdr:col>
      <xdr:colOff>209550</xdr:colOff>
      <xdr:row>3</xdr:row>
      <xdr:rowOff>1005840</xdr:rowOff>
    </xdr:to>
    <xdr:sp macro="" textlink="">
      <xdr:nvSpPr>
        <xdr:cNvPr id="15" name="Rectangle 1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A6D59076-D836-4D44-82CE-5F4882E4B206}"/>
            </a:ext>
          </a:extLst>
        </xdr:cNvPr>
        <xdr:cNvSpPr/>
      </xdr:nvSpPr>
      <xdr:spPr>
        <a:xfrm>
          <a:off x="11546205" y="638175"/>
          <a:ext cx="1303020" cy="1091565"/>
        </a:xfrm>
        <a:prstGeom prst="rect">
          <a:avLst/>
        </a:prstGeom>
        <a:solidFill>
          <a:srgbClr val="3333FF"/>
        </a:solidFill>
        <a:ln>
          <a:noFill/>
        </a:ln>
        <a:effectLst>
          <a:outerShdw blurRad="225425" dist="50800" dir="5220000" algn="ctr">
            <a:srgbClr val="000000">
              <a:alpha val="33000"/>
            </a:srgbClr>
          </a:outerShdw>
        </a:effectLst>
        <a:scene3d>
          <a:camera prst="perspectiveFront" fov="3300000">
            <a:rot lat="486000" lon="19530000" rev="174000"/>
          </a:camera>
          <a:lightRig rig="harsh" dir="t">
            <a:rot lat="0" lon="0" rev="3000000"/>
          </a:lightRig>
        </a:scene3d>
        <a:sp3d extrusionH="254000" contourW="19050">
          <a:bevelT w="82550" h="44450" prst="angle"/>
          <a:bevelB w="82550" h="44450" prst="angle"/>
          <a:contourClr>
            <a:srgbClr val="FFFFFF"/>
          </a:contourClr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N" sz="2400" b="1">
              <a:solidFill>
                <a:srgbClr val="FFFF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Home Page</a:t>
          </a:r>
        </a:p>
      </xdr:txBody>
    </xdr:sp>
    <xdr:clientData/>
  </xdr:twoCellAnchor>
  <xdr:twoCellAnchor>
    <xdr:from>
      <xdr:col>46</xdr:col>
      <xdr:colOff>152400</xdr:colOff>
      <xdr:row>1</xdr:row>
      <xdr:rowOff>182880</xdr:rowOff>
    </xdr:from>
    <xdr:to>
      <xdr:col>52</xdr:col>
      <xdr:colOff>266700</xdr:colOff>
      <xdr:row>3</xdr:row>
      <xdr:rowOff>2552700</xdr:rowOff>
    </xdr:to>
    <xdr:grpSp>
      <xdr:nvGrpSpPr>
        <xdr:cNvPr id="2" name="Group 1">
          <a:extLst>
            <a:ext uri="{FF2B5EF4-FFF2-40B4-BE49-F238E27FC236}">
              <a16:creationId xmlns:a16="http://schemas.microsoft.com/office/drawing/2014/main" id="{DCCCD80E-D5CF-4063-94D9-921059231A60}"/>
            </a:ext>
          </a:extLst>
        </xdr:cNvPr>
        <xdr:cNvGrpSpPr/>
      </xdr:nvGrpSpPr>
      <xdr:grpSpPr>
        <a:xfrm>
          <a:off x="13228320" y="449580"/>
          <a:ext cx="3771900" cy="2819400"/>
          <a:chOff x="11704320" y="167640"/>
          <a:chExt cx="3771900" cy="2819400"/>
        </a:xfrm>
      </xdr:grpSpPr>
      <xdr:sp macro="" textlink="">
        <xdr:nvSpPr>
          <xdr:cNvPr id="4" name="Rectangle 3">
            <a:extLst>
              <a:ext uri="{FF2B5EF4-FFF2-40B4-BE49-F238E27FC236}">
                <a16:creationId xmlns:a16="http://schemas.microsoft.com/office/drawing/2014/main" id="{1C0A322B-8E40-49D8-BA23-D3AE2C649157}"/>
              </a:ext>
            </a:extLst>
          </xdr:cNvPr>
          <xdr:cNvSpPr/>
        </xdr:nvSpPr>
        <xdr:spPr>
          <a:xfrm>
            <a:off x="11704320" y="167640"/>
            <a:ext cx="3771900" cy="2819400"/>
          </a:xfrm>
          <a:prstGeom prst="rect">
            <a:avLst/>
          </a:prstGeom>
          <a:blipFill>
            <a:blip xmlns:r="http://schemas.openxmlformats.org/officeDocument/2006/relationships" r:embed="rId2"/>
            <a:tile tx="0" ty="0" sx="100000" sy="100000" flip="none" algn="tl"/>
          </a:blip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n-IN" sz="3200" b="1">
                <a:solidFill>
                  <a:srgbClr val="FF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Data</a:t>
            </a:r>
            <a:r>
              <a:rPr lang="en-IN" sz="3200" b="1" baseline="0">
                <a:solidFill>
                  <a:srgbClr val="FF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 Entry Buttons</a:t>
            </a:r>
            <a:endParaRPr lang="en-IN" sz="3200" b="1">
              <a:solidFill>
                <a:srgbClr val="FF0000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5" name="Rectangle 4">
            <a:hlinkClick xmlns:r="http://schemas.openxmlformats.org/officeDocument/2006/relationships" r:id="rId3"/>
            <a:extLst>
              <a:ext uri="{FF2B5EF4-FFF2-40B4-BE49-F238E27FC236}">
                <a16:creationId xmlns:a16="http://schemas.microsoft.com/office/drawing/2014/main" id="{28D4DE3A-26FA-3035-9C39-DB134FFBEDF9}"/>
              </a:ext>
            </a:extLst>
          </xdr:cNvPr>
          <xdr:cNvSpPr/>
        </xdr:nvSpPr>
        <xdr:spPr>
          <a:xfrm>
            <a:off x="11894820" y="877767"/>
            <a:ext cx="1584960" cy="322657"/>
          </a:xfrm>
          <a:prstGeom prst="rect">
            <a:avLst/>
          </a:prstGeom>
          <a:solidFill>
            <a:schemeClr val="tx1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800" b="1">
                <a:solidFill>
                  <a:srgbClr val="FFFF00"/>
                </a:solidFill>
              </a:rPr>
              <a:t>DATA</a:t>
            </a:r>
            <a:r>
              <a:rPr lang="en-IN" sz="1800" b="1" baseline="0">
                <a:solidFill>
                  <a:srgbClr val="FFFF00"/>
                </a:solidFill>
              </a:rPr>
              <a:t> ENTRY</a:t>
            </a:r>
            <a:endParaRPr lang="en-IN" sz="1800" b="1">
              <a:solidFill>
                <a:srgbClr val="FFFF00"/>
              </a:solidFill>
            </a:endParaRPr>
          </a:p>
        </xdr:txBody>
      </xdr:sp>
      <xdr:sp macro="" textlink="">
        <xdr:nvSpPr>
          <xdr:cNvPr id="6" name="Rectangle 5">
            <a:hlinkClick xmlns:r="http://schemas.openxmlformats.org/officeDocument/2006/relationships" r:id="rId4"/>
            <a:extLst>
              <a:ext uri="{FF2B5EF4-FFF2-40B4-BE49-F238E27FC236}">
                <a16:creationId xmlns:a16="http://schemas.microsoft.com/office/drawing/2014/main" id="{F3ABEADD-4F29-A843-E474-A5490A056472}"/>
              </a:ext>
            </a:extLst>
          </xdr:cNvPr>
          <xdr:cNvSpPr/>
        </xdr:nvSpPr>
        <xdr:spPr>
          <a:xfrm>
            <a:off x="11902440" y="1383428"/>
            <a:ext cx="1577340" cy="322657"/>
          </a:xfrm>
          <a:prstGeom prst="rect">
            <a:avLst/>
          </a:prstGeom>
          <a:solidFill>
            <a:srgbClr val="0066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00FF00"/>
                </a:solidFill>
              </a:rPr>
              <a:t>GUJARATI MARKS</a:t>
            </a:r>
          </a:p>
        </xdr:txBody>
      </xdr:sp>
      <xdr:sp macro="" textlink="">
        <xdr:nvSpPr>
          <xdr:cNvPr id="7" name="Rectangle 6">
            <a:hlinkClick xmlns:r="http://schemas.openxmlformats.org/officeDocument/2006/relationships" r:id="rId5"/>
            <a:extLst>
              <a:ext uri="{FF2B5EF4-FFF2-40B4-BE49-F238E27FC236}">
                <a16:creationId xmlns:a16="http://schemas.microsoft.com/office/drawing/2014/main" id="{ED5A61E4-178B-B8BA-B47E-3D285415047B}"/>
              </a:ext>
            </a:extLst>
          </xdr:cNvPr>
          <xdr:cNvSpPr/>
        </xdr:nvSpPr>
        <xdr:spPr>
          <a:xfrm>
            <a:off x="13708380" y="1360780"/>
            <a:ext cx="1577340" cy="322657"/>
          </a:xfrm>
          <a:prstGeom prst="rect">
            <a:avLst/>
          </a:prstGeom>
          <a:solidFill>
            <a:srgbClr val="0070C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66FFFF"/>
                </a:solidFill>
              </a:rPr>
              <a:t>MATHS MARKS</a:t>
            </a:r>
          </a:p>
        </xdr:txBody>
      </xdr:sp>
      <xdr:sp macro="" textlink="">
        <xdr:nvSpPr>
          <xdr:cNvPr id="8" name="Rectangle 7">
            <a:hlinkClick xmlns:r="http://schemas.openxmlformats.org/officeDocument/2006/relationships" r:id="rId6"/>
            <a:extLst>
              <a:ext uri="{FF2B5EF4-FFF2-40B4-BE49-F238E27FC236}">
                <a16:creationId xmlns:a16="http://schemas.microsoft.com/office/drawing/2014/main" id="{54165236-F429-786E-D232-3DF63E4AF9F6}"/>
              </a:ext>
            </a:extLst>
          </xdr:cNvPr>
          <xdr:cNvSpPr/>
        </xdr:nvSpPr>
        <xdr:spPr>
          <a:xfrm>
            <a:off x="13716000" y="1874131"/>
            <a:ext cx="1577340" cy="322657"/>
          </a:xfrm>
          <a:prstGeom prst="rect">
            <a:avLst/>
          </a:prstGeom>
          <a:solidFill>
            <a:srgbClr val="FF00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accent4">
                    <a:lumMod val="20000"/>
                    <a:lumOff val="80000"/>
                  </a:schemeClr>
                </a:solidFill>
              </a:rPr>
              <a:t>ENGLISH MARKS</a:t>
            </a:r>
          </a:p>
        </xdr:txBody>
      </xdr:sp>
      <xdr:sp macro="" textlink="">
        <xdr:nvSpPr>
          <xdr:cNvPr id="9" name="Rectangle 8">
            <a:hlinkClick xmlns:r="http://schemas.openxmlformats.org/officeDocument/2006/relationships" r:id="rId7"/>
            <a:extLst>
              <a:ext uri="{FF2B5EF4-FFF2-40B4-BE49-F238E27FC236}">
                <a16:creationId xmlns:a16="http://schemas.microsoft.com/office/drawing/2014/main" id="{88F84150-FF5E-1101-54E8-960C176ED651}"/>
              </a:ext>
            </a:extLst>
          </xdr:cNvPr>
          <xdr:cNvSpPr/>
        </xdr:nvSpPr>
        <xdr:spPr>
          <a:xfrm>
            <a:off x="11902440" y="1891440"/>
            <a:ext cx="1577340" cy="322657"/>
          </a:xfrm>
          <a:prstGeom prst="rect">
            <a:avLst/>
          </a:prstGeom>
          <a:solidFill>
            <a:srgbClr val="7030A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accent5">
                    <a:lumMod val="20000"/>
                    <a:lumOff val="80000"/>
                  </a:schemeClr>
                </a:solidFill>
              </a:rPr>
              <a:t>EVS MARKS</a:t>
            </a:r>
          </a:p>
        </xdr:txBody>
      </xdr:sp>
      <xdr:sp macro="" textlink="">
        <xdr:nvSpPr>
          <xdr:cNvPr id="10" name="Rectangle 9">
            <a:hlinkClick xmlns:r="http://schemas.openxmlformats.org/officeDocument/2006/relationships" r:id="rId8"/>
            <a:extLst>
              <a:ext uri="{FF2B5EF4-FFF2-40B4-BE49-F238E27FC236}">
                <a16:creationId xmlns:a16="http://schemas.microsoft.com/office/drawing/2014/main" id="{ED80AD3D-0EE0-4A2F-FE04-F60D128A5175}"/>
              </a:ext>
            </a:extLst>
          </xdr:cNvPr>
          <xdr:cNvSpPr/>
        </xdr:nvSpPr>
        <xdr:spPr>
          <a:xfrm>
            <a:off x="11910060" y="2425229"/>
            <a:ext cx="1577340" cy="322657"/>
          </a:xfrm>
          <a:prstGeom prst="rect">
            <a:avLst/>
          </a:prstGeom>
          <a:solidFill>
            <a:srgbClr val="660066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>
                    <a:lumMod val="95000"/>
                  </a:schemeClr>
                </a:solidFill>
              </a:rPr>
              <a:t>SEM 1- PATRAK B</a:t>
            </a:r>
          </a:p>
        </xdr:txBody>
      </xdr:sp>
      <xdr:sp macro="" textlink="">
        <xdr:nvSpPr>
          <xdr:cNvPr id="11" name="Rectangle 10">
            <a:hlinkClick xmlns:r="http://schemas.openxmlformats.org/officeDocument/2006/relationships" r:id="rId9"/>
            <a:extLst>
              <a:ext uri="{FF2B5EF4-FFF2-40B4-BE49-F238E27FC236}">
                <a16:creationId xmlns:a16="http://schemas.microsoft.com/office/drawing/2014/main" id="{982ECF03-9F9A-F61E-8859-DE652CFE2DDF}"/>
              </a:ext>
            </a:extLst>
          </xdr:cNvPr>
          <xdr:cNvSpPr/>
        </xdr:nvSpPr>
        <xdr:spPr>
          <a:xfrm>
            <a:off x="13716000" y="2402581"/>
            <a:ext cx="1577340" cy="322657"/>
          </a:xfrm>
          <a:prstGeom prst="rect">
            <a:avLst/>
          </a:prstGeom>
          <a:solidFill>
            <a:srgbClr val="660066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>
                    <a:lumMod val="95000"/>
                  </a:schemeClr>
                </a:solidFill>
              </a:rPr>
              <a:t>SEM 2- PATRAK B</a:t>
            </a:r>
          </a:p>
        </xdr:txBody>
      </xdr:sp>
      <xdr:sp macro="" textlink="">
        <xdr:nvSpPr>
          <xdr:cNvPr id="12" name="Rectangle 11">
            <a:hlinkClick xmlns:r="http://schemas.openxmlformats.org/officeDocument/2006/relationships" r:id="rId10"/>
            <a:extLst>
              <a:ext uri="{FF2B5EF4-FFF2-40B4-BE49-F238E27FC236}">
                <a16:creationId xmlns:a16="http://schemas.microsoft.com/office/drawing/2014/main" id="{B3370EF4-8485-9203-AD1A-D13A081044FD}"/>
              </a:ext>
            </a:extLst>
          </xdr:cNvPr>
          <xdr:cNvSpPr/>
        </xdr:nvSpPr>
        <xdr:spPr>
          <a:xfrm>
            <a:off x="13677900" y="870147"/>
            <a:ext cx="1630680" cy="322657"/>
          </a:xfrm>
          <a:prstGeom prst="rect">
            <a:avLst/>
          </a:prstGeom>
          <a:solidFill>
            <a:srgbClr val="0000FF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600" b="1">
                <a:solidFill>
                  <a:schemeClr val="bg1"/>
                </a:solidFill>
              </a:rPr>
              <a:t>Attandance Day</a:t>
            </a:r>
          </a:p>
        </xdr:txBody>
      </xdr:sp>
    </xdr:grpSp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38100</xdr:colOff>
      <xdr:row>3</xdr:row>
      <xdr:rowOff>600075</xdr:rowOff>
    </xdr:from>
    <xdr:to>
      <xdr:col>16</xdr:col>
      <xdr:colOff>213109</xdr:colOff>
      <xdr:row>3</xdr:row>
      <xdr:rowOff>884232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749EDFF5-B47F-4898-92F8-D6BBC2F2F866}"/>
            </a:ext>
          </a:extLst>
        </xdr:cNvPr>
        <xdr:cNvSpPr txBox="1"/>
      </xdr:nvSpPr>
      <xdr:spPr>
        <a:xfrm>
          <a:off x="4829175" y="1323975"/>
          <a:ext cx="175009" cy="28415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sz="1100"/>
        </a:p>
      </xdr:txBody>
    </xdr:sp>
    <xdr:clientData/>
  </xdr:twoCellAnchor>
  <xdr:twoCellAnchor>
    <xdr:from>
      <xdr:col>44</xdr:col>
      <xdr:colOff>139065</xdr:colOff>
      <xdr:row>2</xdr:row>
      <xdr:rowOff>156210</xdr:rowOff>
    </xdr:from>
    <xdr:to>
      <xdr:col>46</xdr:col>
      <xdr:colOff>192405</xdr:colOff>
      <xdr:row>3</xdr:row>
      <xdr:rowOff>1009650</xdr:rowOff>
    </xdr:to>
    <xdr:sp macro="" textlink="">
      <xdr:nvSpPr>
        <xdr:cNvPr id="15" name="Rectangle 1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3EC3C103-AE4C-4B36-B2D2-0C53A4B4B999}"/>
            </a:ext>
          </a:extLst>
        </xdr:cNvPr>
        <xdr:cNvSpPr/>
      </xdr:nvSpPr>
      <xdr:spPr>
        <a:xfrm>
          <a:off x="11559540" y="641985"/>
          <a:ext cx="1272540" cy="1091565"/>
        </a:xfrm>
        <a:prstGeom prst="rect">
          <a:avLst/>
        </a:prstGeom>
        <a:solidFill>
          <a:srgbClr val="3333FF"/>
        </a:solidFill>
        <a:ln>
          <a:noFill/>
        </a:ln>
        <a:effectLst>
          <a:outerShdw blurRad="225425" dist="50800" dir="5220000" algn="ctr">
            <a:srgbClr val="000000">
              <a:alpha val="33000"/>
            </a:srgbClr>
          </a:outerShdw>
        </a:effectLst>
        <a:scene3d>
          <a:camera prst="perspectiveFront" fov="3300000">
            <a:rot lat="486000" lon="19530000" rev="174000"/>
          </a:camera>
          <a:lightRig rig="harsh" dir="t">
            <a:rot lat="0" lon="0" rev="3000000"/>
          </a:lightRig>
        </a:scene3d>
        <a:sp3d extrusionH="254000" contourW="19050">
          <a:bevelT w="82550" h="44450" prst="angle"/>
          <a:bevelB w="82550" h="44450" prst="angle"/>
          <a:contourClr>
            <a:srgbClr val="FFFFFF"/>
          </a:contourClr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N" sz="2400" b="1">
              <a:solidFill>
                <a:srgbClr val="FFFF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Home Page</a:t>
          </a:r>
        </a:p>
      </xdr:txBody>
    </xdr:sp>
    <xdr:clientData/>
  </xdr:twoCellAnchor>
  <xdr:twoCellAnchor editAs="oneCell">
    <xdr:from>
      <xdr:col>16</xdr:col>
      <xdr:colOff>38100</xdr:colOff>
      <xdr:row>3</xdr:row>
      <xdr:rowOff>600075</xdr:rowOff>
    </xdr:from>
    <xdr:to>
      <xdr:col>16</xdr:col>
      <xdr:colOff>213109</xdr:colOff>
      <xdr:row>3</xdr:row>
      <xdr:rowOff>884232</xdr:rowOff>
    </xdr:to>
    <xdr:sp macro="" textlink="">
      <xdr:nvSpPr>
        <xdr:cNvPr id="25" name="TextBox 1">
          <a:extLst>
            <a:ext uri="{FF2B5EF4-FFF2-40B4-BE49-F238E27FC236}">
              <a16:creationId xmlns:a16="http://schemas.microsoft.com/office/drawing/2014/main" id="{8DED65FB-B8E2-412E-9E91-790E56088553}"/>
            </a:ext>
          </a:extLst>
        </xdr:cNvPr>
        <xdr:cNvSpPr txBox="1"/>
      </xdr:nvSpPr>
      <xdr:spPr>
        <a:xfrm>
          <a:off x="4829175" y="1323975"/>
          <a:ext cx="175009" cy="28415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sz="1100"/>
        </a:p>
      </xdr:txBody>
    </xdr:sp>
    <xdr:clientData/>
  </xdr:twoCellAnchor>
  <xdr:twoCellAnchor>
    <xdr:from>
      <xdr:col>46</xdr:col>
      <xdr:colOff>129540</xdr:colOff>
      <xdr:row>2</xdr:row>
      <xdr:rowOff>45720</xdr:rowOff>
    </xdr:from>
    <xdr:to>
      <xdr:col>52</xdr:col>
      <xdr:colOff>152400</xdr:colOff>
      <xdr:row>3</xdr:row>
      <xdr:rowOff>2628900</xdr:rowOff>
    </xdr:to>
    <xdr:grpSp>
      <xdr:nvGrpSpPr>
        <xdr:cNvPr id="3" name="Group 2">
          <a:extLst>
            <a:ext uri="{FF2B5EF4-FFF2-40B4-BE49-F238E27FC236}">
              <a16:creationId xmlns:a16="http://schemas.microsoft.com/office/drawing/2014/main" id="{9BEED04C-DCCE-411C-9212-3AF032C155B4}"/>
            </a:ext>
          </a:extLst>
        </xdr:cNvPr>
        <xdr:cNvGrpSpPr/>
      </xdr:nvGrpSpPr>
      <xdr:grpSpPr>
        <a:xfrm>
          <a:off x="13251180" y="525780"/>
          <a:ext cx="3771900" cy="2819400"/>
          <a:chOff x="11704320" y="167640"/>
          <a:chExt cx="3771900" cy="2819400"/>
        </a:xfrm>
      </xdr:grpSpPr>
      <xdr:sp macro="" textlink="">
        <xdr:nvSpPr>
          <xdr:cNvPr id="4" name="Rectangle 3">
            <a:extLst>
              <a:ext uri="{FF2B5EF4-FFF2-40B4-BE49-F238E27FC236}">
                <a16:creationId xmlns:a16="http://schemas.microsoft.com/office/drawing/2014/main" id="{1D31F0F6-B20F-AC05-6A88-ABD67920AFC8}"/>
              </a:ext>
            </a:extLst>
          </xdr:cNvPr>
          <xdr:cNvSpPr/>
        </xdr:nvSpPr>
        <xdr:spPr>
          <a:xfrm>
            <a:off x="11704320" y="167640"/>
            <a:ext cx="3771900" cy="2819400"/>
          </a:xfrm>
          <a:prstGeom prst="rect">
            <a:avLst/>
          </a:prstGeom>
          <a:blipFill>
            <a:blip xmlns:r="http://schemas.openxmlformats.org/officeDocument/2006/relationships" r:embed="rId2"/>
            <a:tile tx="0" ty="0" sx="100000" sy="100000" flip="none" algn="tl"/>
          </a:blip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n-IN" sz="3200" b="1">
                <a:solidFill>
                  <a:srgbClr val="FF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Data</a:t>
            </a:r>
            <a:r>
              <a:rPr lang="en-IN" sz="3200" b="1" baseline="0">
                <a:solidFill>
                  <a:srgbClr val="FF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 Entry Buttons</a:t>
            </a:r>
            <a:endParaRPr lang="en-IN" sz="3200" b="1">
              <a:solidFill>
                <a:srgbClr val="FF0000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5" name="Rectangle 4">
            <a:hlinkClick xmlns:r="http://schemas.openxmlformats.org/officeDocument/2006/relationships" r:id="rId3"/>
            <a:extLst>
              <a:ext uri="{FF2B5EF4-FFF2-40B4-BE49-F238E27FC236}">
                <a16:creationId xmlns:a16="http://schemas.microsoft.com/office/drawing/2014/main" id="{65ED5472-F3E4-AFC7-85CA-DCF90BAFE737}"/>
              </a:ext>
            </a:extLst>
          </xdr:cNvPr>
          <xdr:cNvSpPr/>
        </xdr:nvSpPr>
        <xdr:spPr>
          <a:xfrm>
            <a:off x="11894820" y="877767"/>
            <a:ext cx="1584960" cy="322657"/>
          </a:xfrm>
          <a:prstGeom prst="rect">
            <a:avLst/>
          </a:prstGeom>
          <a:solidFill>
            <a:schemeClr val="tx1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800" b="1">
                <a:solidFill>
                  <a:srgbClr val="FFFF00"/>
                </a:solidFill>
              </a:rPr>
              <a:t>DATA</a:t>
            </a:r>
            <a:r>
              <a:rPr lang="en-IN" sz="1800" b="1" baseline="0">
                <a:solidFill>
                  <a:srgbClr val="FFFF00"/>
                </a:solidFill>
              </a:rPr>
              <a:t> ENTRY</a:t>
            </a:r>
            <a:endParaRPr lang="en-IN" sz="1800" b="1">
              <a:solidFill>
                <a:srgbClr val="FFFF00"/>
              </a:solidFill>
            </a:endParaRPr>
          </a:p>
        </xdr:txBody>
      </xdr:sp>
      <xdr:sp macro="" textlink="">
        <xdr:nvSpPr>
          <xdr:cNvPr id="6" name="Rectangle 5">
            <a:hlinkClick xmlns:r="http://schemas.openxmlformats.org/officeDocument/2006/relationships" r:id="rId4"/>
            <a:extLst>
              <a:ext uri="{FF2B5EF4-FFF2-40B4-BE49-F238E27FC236}">
                <a16:creationId xmlns:a16="http://schemas.microsoft.com/office/drawing/2014/main" id="{95F5BE8C-7A1E-7496-3604-D4A32E42DBE3}"/>
              </a:ext>
            </a:extLst>
          </xdr:cNvPr>
          <xdr:cNvSpPr/>
        </xdr:nvSpPr>
        <xdr:spPr>
          <a:xfrm>
            <a:off x="11902440" y="1383428"/>
            <a:ext cx="1577340" cy="322657"/>
          </a:xfrm>
          <a:prstGeom prst="rect">
            <a:avLst/>
          </a:prstGeom>
          <a:solidFill>
            <a:srgbClr val="0066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00FF00"/>
                </a:solidFill>
              </a:rPr>
              <a:t>GUJARATI MARKS</a:t>
            </a:r>
          </a:p>
        </xdr:txBody>
      </xdr:sp>
      <xdr:sp macro="" textlink="">
        <xdr:nvSpPr>
          <xdr:cNvPr id="7" name="Rectangle 6">
            <a:hlinkClick xmlns:r="http://schemas.openxmlformats.org/officeDocument/2006/relationships" r:id="rId5"/>
            <a:extLst>
              <a:ext uri="{FF2B5EF4-FFF2-40B4-BE49-F238E27FC236}">
                <a16:creationId xmlns:a16="http://schemas.microsoft.com/office/drawing/2014/main" id="{92A58284-17D4-DC69-7E9F-CD752B50F85E}"/>
              </a:ext>
            </a:extLst>
          </xdr:cNvPr>
          <xdr:cNvSpPr/>
        </xdr:nvSpPr>
        <xdr:spPr>
          <a:xfrm>
            <a:off x="13708380" y="1360780"/>
            <a:ext cx="1577340" cy="322657"/>
          </a:xfrm>
          <a:prstGeom prst="rect">
            <a:avLst/>
          </a:prstGeom>
          <a:solidFill>
            <a:srgbClr val="0070C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66FFFF"/>
                </a:solidFill>
              </a:rPr>
              <a:t>MATHS MARKS</a:t>
            </a:r>
          </a:p>
        </xdr:txBody>
      </xdr:sp>
      <xdr:sp macro="" textlink="">
        <xdr:nvSpPr>
          <xdr:cNvPr id="8" name="Rectangle 7">
            <a:hlinkClick xmlns:r="http://schemas.openxmlformats.org/officeDocument/2006/relationships" r:id="rId6"/>
            <a:extLst>
              <a:ext uri="{FF2B5EF4-FFF2-40B4-BE49-F238E27FC236}">
                <a16:creationId xmlns:a16="http://schemas.microsoft.com/office/drawing/2014/main" id="{FBA0B7D4-D4B5-8016-B610-51211321F645}"/>
              </a:ext>
            </a:extLst>
          </xdr:cNvPr>
          <xdr:cNvSpPr/>
        </xdr:nvSpPr>
        <xdr:spPr>
          <a:xfrm>
            <a:off x="13716000" y="1874131"/>
            <a:ext cx="1577340" cy="322657"/>
          </a:xfrm>
          <a:prstGeom prst="rect">
            <a:avLst/>
          </a:prstGeom>
          <a:solidFill>
            <a:srgbClr val="FF00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accent4">
                    <a:lumMod val="20000"/>
                    <a:lumOff val="80000"/>
                  </a:schemeClr>
                </a:solidFill>
              </a:rPr>
              <a:t>ENGLISH MARKS</a:t>
            </a:r>
          </a:p>
        </xdr:txBody>
      </xdr:sp>
      <xdr:sp macro="" textlink="">
        <xdr:nvSpPr>
          <xdr:cNvPr id="9" name="Rectangle 8">
            <a:hlinkClick xmlns:r="http://schemas.openxmlformats.org/officeDocument/2006/relationships" r:id="rId7"/>
            <a:extLst>
              <a:ext uri="{FF2B5EF4-FFF2-40B4-BE49-F238E27FC236}">
                <a16:creationId xmlns:a16="http://schemas.microsoft.com/office/drawing/2014/main" id="{3E8AC7D1-36FF-F5DF-2916-08D4CA35D168}"/>
              </a:ext>
            </a:extLst>
          </xdr:cNvPr>
          <xdr:cNvSpPr/>
        </xdr:nvSpPr>
        <xdr:spPr>
          <a:xfrm>
            <a:off x="11902440" y="1891440"/>
            <a:ext cx="1577340" cy="322657"/>
          </a:xfrm>
          <a:prstGeom prst="rect">
            <a:avLst/>
          </a:prstGeom>
          <a:solidFill>
            <a:srgbClr val="7030A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accent5">
                    <a:lumMod val="20000"/>
                    <a:lumOff val="80000"/>
                  </a:schemeClr>
                </a:solidFill>
              </a:rPr>
              <a:t>EVS MARKS</a:t>
            </a:r>
          </a:p>
        </xdr:txBody>
      </xdr:sp>
      <xdr:sp macro="" textlink="">
        <xdr:nvSpPr>
          <xdr:cNvPr id="10" name="Rectangle 9">
            <a:hlinkClick xmlns:r="http://schemas.openxmlformats.org/officeDocument/2006/relationships" r:id="rId8"/>
            <a:extLst>
              <a:ext uri="{FF2B5EF4-FFF2-40B4-BE49-F238E27FC236}">
                <a16:creationId xmlns:a16="http://schemas.microsoft.com/office/drawing/2014/main" id="{24C91A4B-721B-FB94-0195-4F9C80966A7F}"/>
              </a:ext>
            </a:extLst>
          </xdr:cNvPr>
          <xdr:cNvSpPr/>
        </xdr:nvSpPr>
        <xdr:spPr>
          <a:xfrm>
            <a:off x="11910060" y="2425229"/>
            <a:ext cx="1577340" cy="322657"/>
          </a:xfrm>
          <a:prstGeom prst="rect">
            <a:avLst/>
          </a:prstGeom>
          <a:solidFill>
            <a:srgbClr val="660066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>
                    <a:lumMod val="95000"/>
                  </a:schemeClr>
                </a:solidFill>
              </a:rPr>
              <a:t>SEM 1- PATRAK B</a:t>
            </a:r>
          </a:p>
        </xdr:txBody>
      </xdr:sp>
      <xdr:sp macro="" textlink="">
        <xdr:nvSpPr>
          <xdr:cNvPr id="11" name="Rectangle 10">
            <a:hlinkClick xmlns:r="http://schemas.openxmlformats.org/officeDocument/2006/relationships" r:id="rId9"/>
            <a:extLst>
              <a:ext uri="{FF2B5EF4-FFF2-40B4-BE49-F238E27FC236}">
                <a16:creationId xmlns:a16="http://schemas.microsoft.com/office/drawing/2014/main" id="{05A37060-1E4B-7FA5-05A1-8F7571EA3055}"/>
              </a:ext>
            </a:extLst>
          </xdr:cNvPr>
          <xdr:cNvSpPr/>
        </xdr:nvSpPr>
        <xdr:spPr>
          <a:xfrm>
            <a:off x="13716000" y="2402581"/>
            <a:ext cx="1577340" cy="322657"/>
          </a:xfrm>
          <a:prstGeom prst="rect">
            <a:avLst/>
          </a:prstGeom>
          <a:solidFill>
            <a:srgbClr val="660066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>
                    <a:lumMod val="95000"/>
                  </a:schemeClr>
                </a:solidFill>
              </a:rPr>
              <a:t>SEM 2- PATRAK B</a:t>
            </a:r>
          </a:p>
        </xdr:txBody>
      </xdr:sp>
      <xdr:sp macro="" textlink="">
        <xdr:nvSpPr>
          <xdr:cNvPr id="12" name="Rectangle 11">
            <a:hlinkClick xmlns:r="http://schemas.openxmlformats.org/officeDocument/2006/relationships" r:id="rId10"/>
            <a:extLst>
              <a:ext uri="{FF2B5EF4-FFF2-40B4-BE49-F238E27FC236}">
                <a16:creationId xmlns:a16="http://schemas.microsoft.com/office/drawing/2014/main" id="{03B59A20-9812-6C30-39FD-7C3C6E62C13E}"/>
              </a:ext>
            </a:extLst>
          </xdr:cNvPr>
          <xdr:cNvSpPr/>
        </xdr:nvSpPr>
        <xdr:spPr>
          <a:xfrm>
            <a:off x="13677900" y="870147"/>
            <a:ext cx="1630680" cy="322657"/>
          </a:xfrm>
          <a:prstGeom prst="rect">
            <a:avLst/>
          </a:prstGeom>
          <a:solidFill>
            <a:srgbClr val="0000FF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600" b="1">
                <a:solidFill>
                  <a:schemeClr val="bg1"/>
                </a:solidFill>
              </a:rPr>
              <a:t>Attandance Day</a:t>
            </a:r>
          </a:p>
        </xdr:txBody>
      </xdr:sp>
    </xdr:grpSp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335281</xdr:colOff>
      <xdr:row>0</xdr:row>
      <xdr:rowOff>178885</xdr:rowOff>
    </xdr:from>
    <xdr:ext cx="5097779" cy="628835"/>
    <xdr:sp macro="" textlink="">
      <xdr:nvSpPr>
        <xdr:cNvPr id="22" name="Rectangle 21">
          <a:extLst>
            <a:ext uri="{FF2B5EF4-FFF2-40B4-BE49-F238E27FC236}">
              <a16:creationId xmlns:a16="http://schemas.microsoft.com/office/drawing/2014/main" id="{342F29BE-85FF-429B-BE49-CFFA4F1A9F81}"/>
            </a:ext>
          </a:extLst>
        </xdr:cNvPr>
        <xdr:cNvSpPr/>
      </xdr:nvSpPr>
      <xdr:spPr>
        <a:xfrm>
          <a:off x="708661" y="178885"/>
          <a:ext cx="5097779" cy="628835"/>
        </a:xfrm>
        <a:prstGeom prst="rect">
          <a:avLst/>
        </a:prstGeom>
        <a:noFill/>
      </xdr:spPr>
      <xdr:txBody>
        <a:bodyPr wrap="square" lIns="91440" tIns="45720" rIns="91440" bIns="45720">
          <a:noAutofit/>
        </a:bodyPr>
        <a:lstStyle/>
        <a:p>
          <a:pPr algn="ctr"/>
          <a:r>
            <a:rPr lang="gu-IN" sz="3200" b="1" cap="none" spc="0">
              <a:ln w="9525">
                <a:solidFill>
                  <a:schemeClr val="bg1"/>
                </a:solidFill>
                <a:prstDash val="solid"/>
              </a:ln>
              <a:solidFill>
                <a:srgbClr val="006600"/>
              </a:solidFill>
              <a:effectLst>
                <a:outerShdw blurRad="12700" dist="38100" dir="2700000" algn="tl" rotWithShape="0">
                  <a:schemeClr val="accent5">
                    <a:lumMod val="60000"/>
                    <a:lumOff val="40000"/>
                  </a:schemeClr>
                </a:outerShdw>
              </a:effectLst>
              <a:latin typeface="SHREE_GUJ_OTF_0750" panose="02000600000000000000" pitchFamily="2"/>
              <a:cs typeface="SHREE_GUJ_OTF_0750" panose="02000600000000000000" pitchFamily="2"/>
              <a:sym typeface="Wingdings" panose="05000000000000000000" pitchFamily="2" charset="2"/>
            </a:rPr>
            <a:t></a:t>
          </a:r>
          <a:r>
            <a:rPr lang="gu-IN" sz="3200" b="1" cap="none" spc="0" baseline="0">
              <a:ln w="9525">
                <a:solidFill>
                  <a:schemeClr val="bg1"/>
                </a:solidFill>
                <a:prstDash val="solid"/>
              </a:ln>
              <a:solidFill>
                <a:srgbClr val="006600"/>
              </a:solidFill>
              <a:effectLst>
                <a:outerShdw blurRad="12700" dist="38100" dir="2700000" algn="tl" rotWithShape="0">
                  <a:schemeClr val="accent5">
                    <a:lumMod val="60000"/>
                    <a:lumOff val="40000"/>
                  </a:schemeClr>
                </a:outerShdw>
              </a:effectLst>
              <a:latin typeface="SHREE_GUJ_OTF_0750" panose="02000600000000000000" pitchFamily="2"/>
              <a:cs typeface="SHREE_GUJ_OTF_0750" panose="02000600000000000000" pitchFamily="2"/>
              <a:sym typeface="Wingdings" panose="05000000000000000000" pitchFamily="2" charset="2"/>
            </a:rPr>
            <a:t> </a:t>
          </a:r>
          <a:r>
            <a:rPr lang="gu-IN" sz="3200" b="1" cap="none" spc="0">
              <a:ln w="9525">
                <a:solidFill>
                  <a:schemeClr val="bg1"/>
                </a:solidFill>
                <a:prstDash val="solid"/>
              </a:ln>
              <a:solidFill>
                <a:srgbClr val="006600"/>
              </a:solidFill>
              <a:effectLst>
                <a:outerShdw blurRad="12700" dist="38100" dir="2700000" algn="tl" rotWithShape="0">
                  <a:schemeClr val="accent5">
                    <a:lumMod val="60000"/>
                    <a:lumOff val="40000"/>
                  </a:schemeClr>
                </a:outerShdw>
              </a:effectLst>
              <a:latin typeface="SHREE_GUJ_OTF_0750" panose="02000600000000000000" pitchFamily="2"/>
              <a:cs typeface="SHREE_GUJ_OTF_0750" panose="02000600000000000000" pitchFamily="2"/>
            </a:rPr>
            <a:t>શાળાકીય સર્વગ્રાહી મૂલ્યાંકન </a:t>
          </a:r>
          <a:r>
            <a:rPr lang="gu-IN" sz="3200" b="1" cap="none" spc="0">
              <a:ln w="9525">
                <a:solidFill>
                  <a:schemeClr val="bg1"/>
                </a:solidFill>
                <a:prstDash val="solid"/>
              </a:ln>
              <a:solidFill>
                <a:srgbClr val="006600"/>
              </a:solidFill>
              <a:effectLst>
                <a:outerShdw blurRad="12700" dist="38100" dir="2700000" algn="tl" rotWithShape="0">
                  <a:schemeClr val="accent5">
                    <a:lumMod val="60000"/>
                    <a:lumOff val="40000"/>
                  </a:schemeClr>
                </a:outerShdw>
              </a:effectLst>
              <a:latin typeface="SHREE_GUJ_OTF_0750" panose="02000600000000000000" pitchFamily="2"/>
              <a:cs typeface="SHREE_GUJ_OTF_0750" panose="02000600000000000000" pitchFamily="2"/>
              <a:sym typeface="Wingdings" panose="05000000000000000000" pitchFamily="2" charset="2"/>
            </a:rPr>
            <a:t></a:t>
          </a:r>
          <a:endParaRPr lang="en-US" sz="3200" b="1" cap="none" spc="0">
            <a:ln w="9525">
              <a:solidFill>
                <a:schemeClr val="bg1"/>
              </a:solidFill>
              <a:prstDash val="solid"/>
            </a:ln>
            <a:solidFill>
              <a:srgbClr val="006600"/>
            </a:solidFill>
            <a:effectLst>
              <a:outerShdw blurRad="12700" dist="38100" dir="2700000" algn="tl" rotWithShape="0">
                <a:schemeClr val="accent5">
                  <a:lumMod val="60000"/>
                  <a:lumOff val="40000"/>
                </a:schemeClr>
              </a:outerShdw>
            </a:effectLst>
            <a:latin typeface="SHREE_GUJ_OTF_0750" panose="02000600000000000000" pitchFamily="2"/>
            <a:cs typeface="SHREE_GUJ_OTF_0750" panose="02000600000000000000" pitchFamily="2"/>
          </a:endParaRPr>
        </a:p>
      </xdr:txBody>
    </xdr:sp>
    <xdr:clientData/>
  </xdr:oneCellAnchor>
  <xdr:oneCellAnchor>
    <xdr:from>
      <xdr:col>12</xdr:col>
      <xdr:colOff>701040</xdr:colOff>
      <xdr:row>0</xdr:row>
      <xdr:rowOff>335280</xdr:rowOff>
    </xdr:from>
    <xdr:ext cx="4434841" cy="720275"/>
    <xdr:sp macro="" textlink="">
      <xdr:nvSpPr>
        <xdr:cNvPr id="23" name="Rectangle 22">
          <a:extLst>
            <a:ext uri="{FF2B5EF4-FFF2-40B4-BE49-F238E27FC236}">
              <a16:creationId xmlns:a16="http://schemas.microsoft.com/office/drawing/2014/main" id="{ECF3B790-F155-4332-934E-48224A36BDFE}"/>
            </a:ext>
          </a:extLst>
        </xdr:cNvPr>
        <xdr:cNvSpPr/>
      </xdr:nvSpPr>
      <xdr:spPr>
        <a:xfrm>
          <a:off x="9296400" y="335280"/>
          <a:ext cx="4434841" cy="720275"/>
        </a:xfrm>
        <a:prstGeom prst="rect">
          <a:avLst/>
        </a:prstGeom>
        <a:noFill/>
      </xdr:spPr>
      <xdr:txBody>
        <a:bodyPr wrap="square" lIns="91440" tIns="45720" rIns="91440" bIns="45720">
          <a:noAutofit/>
        </a:bodyPr>
        <a:lstStyle/>
        <a:p>
          <a:pPr algn="ctr"/>
          <a:r>
            <a:rPr lang="gu-IN" sz="2800" b="1" cap="none" spc="0">
              <a:ln w="9525">
                <a:solidFill>
                  <a:schemeClr val="bg1"/>
                </a:solidFill>
                <a:prstDash val="solid"/>
              </a:ln>
              <a:solidFill>
                <a:srgbClr val="006600"/>
              </a:solidFill>
              <a:effectLst>
                <a:outerShdw blurRad="12700" dist="38100" dir="2700000" algn="tl" rotWithShape="0">
                  <a:schemeClr val="accent5">
                    <a:lumMod val="60000"/>
                    <a:lumOff val="40000"/>
                  </a:schemeClr>
                </a:outerShdw>
              </a:effectLst>
              <a:latin typeface="SHREE_GUJ_OTF_0750" panose="02000600000000000000" pitchFamily="2"/>
              <a:cs typeface="SHREE_GUJ_OTF_0750" panose="02000600000000000000" pitchFamily="2"/>
              <a:sym typeface="Wingdings" panose="05000000000000000000" pitchFamily="2" charset="2"/>
            </a:rPr>
            <a:t></a:t>
          </a:r>
          <a:r>
            <a:rPr lang="gu-IN" sz="2800" b="1" cap="none" spc="0" baseline="0">
              <a:ln w="9525">
                <a:solidFill>
                  <a:schemeClr val="bg1"/>
                </a:solidFill>
                <a:prstDash val="solid"/>
              </a:ln>
              <a:solidFill>
                <a:srgbClr val="006600"/>
              </a:solidFill>
              <a:effectLst>
                <a:outerShdw blurRad="12700" dist="38100" dir="2700000" algn="tl" rotWithShape="0">
                  <a:schemeClr val="accent5">
                    <a:lumMod val="60000"/>
                    <a:lumOff val="40000"/>
                  </a:schemeClr>
                </a:outerShdw>
              </a:effectLst>
              <a:latin typeface="SHREE_GUJ_OTF_0750" panose="02000600000000000000" pitchFamily="2"/>
              <a:cs typeface="SHREE_GUJ_OTF_0750" panose="02000600000000000000" pitchFamily="2"/>
              <a:sym typeface="Wingdings" panose="05000000000000000000" pitchFamily="2" charset="2"/>
            </a:rPr>
            <a:t> </a:t>
          </a:r>
          <a:r>
            <a:rPr lang="gu-IN" sz="2800" b="1" cap="none" spc="0">
              <a:ln w="9525">
                <a:solidFill>
                  <a:schemeClr val="bg1"/>
                </a:solidFill>
                <a:prstDash val="solid"/>
              </a:ln>
              <a:solidFill>
                <a:srgbClr val="006600"/>
              </a:solidFill>
              <a:effectLst>
                <a:outerShdw blurRad="12700" dist="38100" dir="2700000" algn="tl" rotWithShape="0">
                  <a:schemeClr val="accent5">
                    <a:lumMod val="60000"/>
                    <a:lumOff val="40000"/>
                  </a:schemeClr>
                </a:outerShdw>
              </a:effectLst>
              <a:latin typeface="SHREE_GUJ_OTF_0750" panose="02000600000000000000" pitchFamily="2"/>
              <a:cs typeface="SHREE_GUJ_OTF_0750" panose="02000600000000000000" pitchFamily="2"/>
            </a:rPr>
            <a:t>શાળાકીય સર્વગ્રાહી મૂલ્યાંકન </a:t>
          </a:r>
          <a:r>
            <a:rPr lang="gu-IN" sz="2800" b="1" cap="none" spc="0">
              <a:ln w="9525">
                <a:solidFill>
                  <a:schemeClr val="bg1"/>
                </a:solidFill>
                <a:prstDash val="solid"/>
              </a:ln>
              <a:solidFill>
                <a:srgbClr val="006600"/>
              </a:solidFill>
              <a:effectLst>
                <a:outerShdw blurRad="12700" dist="38100" dir="2700000" algn="tl" rotWithShape="0">
                  <a:schemeClr val="accent5">
                    <a:lumMod val="60000"/>
                    <a:lumOff val="40000"/>
                  </a:schemeClr>
                </a:outerShdw>
              </a:effectLst>
              <a:latin typeface="SHREE_GUJ_OTF_0750" panose="02000600000000000000" pitchFamily="2"/>
              <a:cs typeface="SHREE_GUJ_OTF_0750" panose="02000600000000000000" pitchFamily="2"/>
              <a:sym typeface="Wingdings" panose="05000000000000000000" pitchFamily="2" charset="2"/>
            </a:rPr>
            <a:t></a:t>
          </a:r>
          <a:endParaRPr lang="en-US" sz="2800" b="1" cap="none" spc="0">
            <a:ln w="9525">
              <a:solidFill>
                <a:schemeClr val="bg1"/>
              </a:solidFill>
              <a:prstDash val="solid"/>
            </a:ln>
            <a:solidFill>
              <a:srgbClr val="006600"/>
            </a:solidFill>
            <a:effectLst>
              <a:outerShdw blurRad="12700" dist="38100" dir="2700000" algn="tl" rotWithShape="0">
                <a:schemeClr val="accent5">
                  <a:lumMod val="60000"/>
                  <a:lumOff val="40000"/>
                </a:schemeClr>
              </a:outerShdw>
            </a:effectLst>
            <a:latin typeface="SHREE_GUJ_OTF_0750" panose="02000600000000000000" pitchFamily="2"/>
            <a:cs typeface="SHREE_GUJ_OTF_0750" panose="02000600000000000000" pitchFamily="2"/>
          </a:endParaRPr>
        </a:p>
      </xdr:txBody>
    </xdr:sp>
    <xdr:clientData/>
  </xdr:oneCellAnchor>
  <xdr:twoCellAnchor>
    <xdr:from>
      <xdr:col>13</xdr:col>
      <xdr:colOff>693420</xdr:colOff>
      <xdr:row>6</xdr:row>
      <xdr:rowOff>0</xdr:rowOff>
    </xdr:from>
    <xdr:to>
      <xdr:col>16</xdr:col>
      <xdr:colOff>182880</xdr:colOff>
      <xdr:row>9</xdr:row>
      <xdr:rowOff>304800</xdr:rowOff>
    </xdr:to>
    <xdr:sp macro="" textlink="">
      <xdr:nvSpPr>
        <xdr:cNvPr id="24" name="Sun 23">
          <a:extLst>
            <a:ext uri="{FF2B5EF4-FFF2-40B4-BE49-F238E27FC236}">
              <a16:creationId xmlns:a16="http://schemas.microsoft.com/office/drawing/2014/main" id="{700E1A72-D306-4057-A319-0866442FA059}"/>
            </a:ext>
          </a:extLst>
        </xdr:cNvPr>
        <xdr:cNvSpPr/>
      </xdr:nvSpPr>
      <xdr:spPr>
        <a:xfrm>
          <a:off x="10546080" y="2011680"/>
          <a:ext cx="2087880" cy="1508760"/>
        </a:xfrm>
        <a:prstGeom prst="sun">
          <a:avLst>
            <a:gd name="adj" fmla="val 16901"/>
          </a:avLst>
        </a:prstGeom>
      </xdr:spPr>
      <xdr:style>
        <a:lnRef idx="1">
          <a:schemeClr val="accent6"/>
        </a:lnRef>
        <a:fillRef idx="2">
          <a:schemeClr val="accent6"/>
        </a:fillRef>
        <a:effectRef idx="1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gu-IN" sz="3200" b="1">
              <a:solidFill>
                <a:srgbClr val="003300"/>
              </a:solidFill>
              <a:latin typeface="SHREE_GUJ_OTF_0750" panose="02000600000000000000" pitchFamily="2"/>
              <a:cs typeface="SHREE_GUJ_OTF_0750" panose="02000600000000000000" pitchFamily="2"/>
            </a:rPr>
            <a:t>પત્રક </a:t>
          </a:r>
          <a:r>
            <a:rPr lang="en-US" sz="2400" b="1">
              <a:solidFill>
                <a:srgbClr val="003300"/>
              </a:solidFill>
              <a:latin typeface="Arial" panose="020B0604020202020204" pitchFamily="34" charset="0"/>
              <a:cs typeface="Arial" panose="020B0604020202020204" pitchFamily="34" charset="0"/>
            </a:rPr>
            <a:t>F</a:t>
          </a:r>
          <a:endParaRPr lang="en-US" sz="3200" b="1">
            <a:solidFill>
              <a:srgbClr val="0033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 editAs="oneCell">
    <xdr:from>
      <xdr:col>16</xdr:col>
      <xdr:colOff>601980</xdr:colOff>
      <xdr:row>2</xdr:row>
      <xdr:rowOff>114300</xdr:rowOff>
    </xdr:from>
    <xdr:to>
      <xdr:col>17</xdr:col>
      <xdr:colOff>502920</xdr:colOff>
      <xdr:row>7</xdr:row>
      <xdr:rowOff>182880</xdr:rowOff>
    </xdr:to>
    <xdr:pic>
      <xdr:nvPicPr>
        <xdr:cNvPr id="25" name="Picture 24">
          <a:extLst>
            <a:ext uri="{FF2B5EF4-FFF2-40B4-BE49-F238E27FC236}">
              <a16:creationId xmlns:a16="http://schemas.microsoft.com/office/drawing/2014/main" id="{305D6397-AAFC-4733-89D0-FD75198FB9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053060" y="944880"/>
          <a:ext cx="1005840" cy="1219200"/>
        </a:xfrm>
        <a:prstGeom prst="rect">
          <a:avLst/>
        </a:prstGeom>
      </xdr:spPr>
    </xdr:pic>
    <xdr:clientData/>
  </xdr:twoCellAnchor>
  <xdr:twoCellAnchor editAs="oneCell">
    <xdr:from>
      <xdr:col>12</xdr:col>
      <xdr:colOff>266700</xdr:colOff>
      <xdr:row>2</xdr:row>
      <xdr:rowOff>213360</xdr:rowOff>
    </xdr:from>
    <xdr:to>
      <xdr:col>13</xdr:col>
      <xdr:colOff>15240</xdr:colOff>
      <xdr:row>7</xdr:row>
      <xdr:rowOff>144780</xdr:rowOff>
    </xdr:to>
    <xdr:pic>
      <xdr:nvPicPr>
        <xdr:cNvPr id="26" name="Picture 25">
          <a:extLst>
            <a:ext uri="{FF2B5EF4-FFF2-40B4-BE49-F238E27FC236}">
              <a16:creationId xmlns:a16="http://schemas.microsoft.com/office/drawing/2014/main" id="{29B13DA9-05A9-4902-84DB-9A5A2B8ACB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62060" y="1043940"/>
          <a:ext cx="1005840" cy="113538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8</xdr:col>
      <xdr:colOff>338818</xdr:colOff>
      <xdr:row>27</xdr:row>
      <xdr:rowOff>160020</xdr:rowOff>
    </xdr:to>
    <xdr:pic>
      <xdr:nvPicPr>
        <xdr:cNvPr id="27" name="Picture 26">
          <a:extLst>
            <a:ext uri="{FF2B5EF4-FFF2-40B4-BE49-F238E27FC236}">
              <a16:creationId xmlns:a16="http://schemas.microsoft.com/office/drawing/2014/main" id="{CFE09BF3-C60B-4618-B55D-65D3E3F8155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667" t="1580" r="16423" b="1947"/>
        <a:stretch/>
      </xdr:blipFill>
      <xdr:spPr>
        <a:xfrm>
          <a:off x="0" y="0"/>
          <a:ext cx="6263368" cy="9208770"/>
        </a:xfrm>
        <a:prstGeom prst="rect">
          <a:avLst/>
        </a:prstGeom>
      </xdr:spPr>
    </xdr:pic>
    <xdr:clientData/>
  </xdr:twoCellAnchor>
  <xdr:twoCellAnchor editAs="oneCell">
    <xdr:from>
      <xdr:col>11</xdr:col>
      <xdr:colOff>38100</xdr:colOff>
      <xdr:row>0</xdr:row>
      <xdr:rowOff>47625</xdr:rowOff>
    </xdr:from>
    <xdr:to>
      <xdr:col>18</xdr:col>
      <xdr:colOff>599803</xdr:colOff>
      <xdr:row>28</xdr:row>
      <xdr:rowOff>24765</xdr:rowOff>
    </xdr:to>
    <xdr:pic>
      <xdr:nvPicPr>
        <xdr:cNvPr id="28" name="Picture 27">
          <a:extLst>
            <a:ext uri="{FF2B5EF4-FFF2-40B4-BE49-F238E27FC236}">
              <a16:creationId xmlns:a16="http://schemas.microsoft.com/office/drawing/2014/main" id="{4B13F299-3E86-409C-8794-BF5A88EEC62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667" t="1580" r="16423" b="1947"/>
        <a:stretch/>
      </xdr:blipFill>
      <xdr:spPr>
        <a:xfrm>
          <a:off x="8096250" y="47625"/>
          <a:ext cx="6305278" cy="9216390"/>
        </a:xfrm>
        <a:prstGeom prst="rect">
          <a:avLst/>
        </a:prstGeom>
      </xdr:spPr>
    </xdr:pic>
    <xdr:clientData/>
  </xdr:twoCellAnchor>
  <xdr:twoCellAnchor>
    <xdr:from>
      <xdr:col>9</xdr:col>
      <xdr:colOff>396240</xdr:colOff>
      <xdr:row>7</xdr:row>
      <xdr:rowOff>160020</xdr:rowOff>
    </xdr:from>
    <xdr:to>
      <xdr:col>10</xdr:col>
      <xdr:colOff>487680</xdr:colOff>
      <xdr:row>9</xdr:row>
      <xdr:rowOff>182880</xdr:rowOff>
    </xdr:to>
    <xdr:sp macro="" textlink="">
      <xdr:nvSpPr>
        <xdr:cNvPr id="2" name="Rectangle 1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871F470D-8162-4E77-B5D8-93A7407556D1}"/>
            </a:ext>
          </a:extLst>
        </xdr:cNvPr>
        <xdr:cNvSpPr/>
      </xdr:nvSpPr>
      <xdr:spPr>
        <a:xfrm>
          <a:off x="6850380" y="2141220"/>
          <a:ext cx="1303020" cy="1089660"/>
        </a:xfrm>
        <a:prstGeom prst="rect">
          <a:avLst/>
        </a:prstGeom>
        <a:solidFill>
          <a:srgbClr val="3333FF"/>
        </a:solidFill>
        <a:ln>
          <a:noFill/>
        </a:ln>
        <a:effectLst>
          <a:outerShdw blurRad="225425" dist="50800" dir="5220000" algn="ctr">
            <a:srgbClr val="000000">
              <a:alpha val="33000"/>
            </a:srgbClr>
          </a:outerShdw>
        </a:effectLst>
        <a:scene3d>
          <a:camera prst="perspectiveFront" fov="3300000">
            <a:rot lat="486000" lon="19530000" rev="174000"/>
          </a:camera>
          <a:lightRig rig="harsh" dir="t">
            <a:rot lat="0" lon="0" rev="3000000"/>
          </a:lightRig>
        </a:scene3d>
        <a:sp3d extrusionH="254000" contourW="19050">
          <a:bevelT w="82550" h="44450" prst="angle"/>
          <a:bevelB w="82550" h="44450" prst="angle"/>
          <a:contourClr>
            <a:srgbClr val="FFFFFF"/>
          </a:contourClr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N" sz="2400" b="1">
              <a:solidFill>
                <a:srgbClr val="FFFF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Home Page</a:t>
          </a:r>
        </a:p>
      </xdr:txBody>
    </xdr:sp>
    <xdr:clientData/>
  </xdr:twoCellAnchor>
  <xdr:twoCellAnchor>
    <xdr:from>
      <xdr:col>9</xdr:col>
      <xdr:colOff>243840</xdr:colOff>
      <xdr:row>10</xdr:row>
      <xdr:rowOff>121920</xdr:rowOff>
    </xdr:from>
    <xdr:to>
      <xdr:col>10</xdr:col>
      <xdr:colOff>281940</xdr:colOff>
      <xdr:row>13</xdr:row>
      <xdr:rowOff>83820</xdr:rowOff>
    </xdr:to>
    <xdr:sp macro="" textlink="">
      <xdr:nvSpPr>
        <xdr:cNvPr id="12" name="Rectangle 11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B3B3B6CE-B15A-4E80-9CD7-6D7E81F8409C}"/>
            </a:ext>
          </a:extLst>
        </xdr:cNvPr>
        <xdr:cNvSpPr/>
      </xdr:nvSpPr>
      <xdr:spPr>
        <a:xfrm>
          <a:off x="6697980" y="3550920"/>
          <a:ext cx="1249680" cy="1104900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>
          <a:noFill/>
        </a:ln>
        <a:effectLst>
          <a:outerShdw blurRad="107950" dist="12700" dir="5400000" algn="ctr">
            <a:srgbClr val="000000"/>
          </a:outerShdw>
        </a:effectLst>
        <a:scene3d>
          <a:camera prst="orthographicFront">
            <a:rot lat="0" lon="0" rev="0"/>
          </a:camera>
          <a:lightRig rig="soft" dir="t">
            <a:rot lat="0" lon="0" rev="0"/>
          </a:lightRig>
        </a:scene3d>
        <a:sp3d contourW="44450" prstMaterial="matte">
          <a:bevelT w="63500" h="63500" prst="artDeco"/>
          <a:contourClr>
            <a:srgbClr val="FFFFFF"/>
          </a:contourClr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N" sz="1800" b="1">
              <a:solidFill>
                <a:schemeClr val="accent6">
                  <a:lumMod val="50000"/>
                </a:schemeClr>
              </a:solidFill>
            </a:rPr>
            <a:t>Patrak-F</a:t>
          </a:r>
        </a:p>
        <a:p>
          <a:pPr algn="ctr"/>
          <a:r>
            <a:rPr lang="en-IN" sz="1800" b="1">
              <a:solidFill>
                <a:schemeClr val="accent6">
                  <a:lumMod val="50000"/>
                </a:schemeClr>
              </a:solidFill>
            </a:rPr>
            <a:t>2-Students</a:t>
          </a:r>
        </a:p>
      </xdr:txBody>
    </xdr:sp>
    <xdr:clientData/>
  </xdr:twoCellAnchor>
  <xdr:twoCellAnchor>
    <xdr:from>
      <xdr:col>9</xdr:col>
      <xdr:colOff>266700</xdr:colOff>
      <xdr:row>13</xdr:row>
      <xdr:rowOff>259080</xdr:rowOff>
    </xdr:from>
    <xdr:to>
      <xdr:col>10</xdr:col>
      <xdr:colOff>304800</xdr:colOff>
      <xdr:row>16</xdr:row>
      <xdr:rowOff>251460</xdr:rowOff>
    </xdr:to>
    <xdr:sp macro="" textlink="">
      <xdr:nvSpPr>
        <xdr:cNvPr id="3" name="Rectangle 2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8EE22709-6780-485A-A56B-A8B48092FD9F}"/>
            </a:ext>
          </a:extLst>
        </xdr:cNvPr>
        <xdr:cNvSpPr/>
      </xdr:nvSpPr>
      <xdr:spPr>
        <a:xfrm>
          <a:off x="6720840" y="4831080"/>
          <a:ext cx="1249680" cy="1135380"/>
        </a:xfrm>
        <a:prstGeom prst="rect">
          <a:avLst/>
        </a:prstGeom>
        <a:solidFill>
          <a:srgbClr val="FFFF00"/>
        </a:solidFill>
        <a:ln>
          <a:noFill/>
        </a:ln>
        <a:effectLst>
          <a:outerShdw blurRad="107950" dist="12700" dir="5400000" algn="ctr">
            <a:srgbClr val="000000"/>
          </a:outerShdw>
        </a:effectLst>
        <a:scene3d>
          <a:camera prst="orthographicFront">
            <a:rot lat="0" lon="0" rev="0"/>
          </a:camera>
          <a:lightRig rig="soft" dir="t">
            <a:rot lat="0" lon="0" rev="0"/>
          </a:lightRig>
        </a:scene3d>
        <a:sp3d contourW="44450" prstMaterial="matte">
          <a:bevelT w="63500" h="63500" prst="artDeco"/>
          <a:contourClr>
            <a:srgbClr val="FFFFFF"/>
          </a:contourClr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N" sz="2000" b="1">
              <a:solidFill>
                <a:schemeClr val="tx1"/>
              </a:solidFill>
            </a:rPr>
            <a:t>Patrak-F</a:t>
          </a:r>
        </a:p>
        <a:p>
          <a:pPr algn="ctr"/>
          <a:r>
            <a:rPr lang="en-IN" sz="2000" b="1">
              <a:solidFill>
                <a:schemeClr val="tx1"/>
              </a:solidFill>
            </a:rPr>
            <a:t>Private</a:t>
          </a:r>
        </a:p>
      </xdr:txBody>
    </xdr:sp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23</xdr:col>
      <xdr:colOff>556260</xdr:colOff>
      <xdr:row>12</xdr:row>
      <xdr:rowOff>220980</xdr:rowOff>
    </xdr:from>
    <xdr:to>
      <xdr:col>24</xdr:col>
      <xdr:colOff>1249680</xdr:colOff>
      <xdr:row>15</xdr:row>
      <xdr:rowOff>60960</xdr:rowOff>
    </xdr:to>
    <xdr:sp macro="" textlink="">
      <xdr:nvSpPr>
        <xdr:cNvPr id="2" name="Rectangl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B7808FA1-8B67-4621-A5F8-F855DE35A5EA}"/>
            </a:ext>
          </a:extLst>
        </xdr:cNvPr>
        <xdr:cNvSpPr/>
      </xdr:nvSpPr>
      <xdr:spPr>
        <a:xfrm>
          <a:off x="11292840" y="2156460"/>
          <a:ext cx="1303020" cy="1158240"/>
        </a:xfrm>
        <a:prstGeom prst="rect">
          <a:avLst/>
        </a:prstGeom>
        <a:solidFill>
          <a:srgbClr val="3333FF"/>
        </a:solidFill>
        <a:ln>
          <a:noFill/>
        </a:ln>
        <a:effectLst>
          <a:outerShdw blurRad="225425" dist="50800" dir="5220000" algn="ctr">
            <a:srgbClr val="000000">
              <a:alpha val="33000"/>
            </a:srgbClr>
          </a:outerShdw>
        </a:effectLst>
        <a:scene3d>
          <a:camera prst="perspectiveFront" fov="3300000">
            <a:rot lat="486000" lon="19530000" rev="174000"/>
          </a:camera>
          <a:lightRig rig="harsh" dir="t">
            <a:rot lat="0" lon="0" rev="3000000"/>
          </a:lightRig>
        </a:scene3d>
        <a:sp3d extrusionH="254000" contourW="19050">
          <a:bevelT w="82550" h="44450" prst="angle"/>
          <a:bevelB w="82550" h="44450" prst="angle"/>
          <a:contourClr>
            <a:srgbClr val="FFFFFF"/>
          </a:contourClr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N" sz="2400" b="1">
              <a:solidFill>
                <a:srgbClr val="FFFF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Home Page</a:t>
          </a:r>
        </a:p>
      </xdr:txBody>
    </xdr:sp>
    <xdr:clientData/>
  </xdr:twoCellAnchor>
  <xdr:twoCellAnchor>
    <xdr:from>
      <xdr:col>23</xdr:col>
      <xdr:colOff>548640</xdr:colOff>
      <xdr:row>16</xdr:row>
      <xdr:rowOff>0</xdr:rowOff>
    </xdr:from>
    <xdr:to>
      <xdr:col>24</xdr:col>
      <xdr:colOff>1188720</xdr:colOff>
      <xdr:row>19</xdr:row>
      <xdr:rowOff>167640</xdr:rowOff>
    </xdr:to>
    <xdr:sp macro="" textlink="">
      <xdr:nvSpPr>
        <xdr:cNvPr id="3" name="Rectangle 2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ED73BE20-924D-4036-889E-792D4160294C}"/>
            </a:ext>
          </a:extLst>
        </xdr:cNvPr>
        <xdr:cNvSpPr/>
      </xdr:nvSpPr>
      <xdr:spPr>
        <a:xfrm>
          <a:off x="11285220" y="3703320"/>
          <a:ext cx="1249680" cy="1211580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>
          <a:noFill/>
        </a:ln>
        <a:effectLst>
          <a:outerShdw blurRad="107950" dist="12700" dir="5400000" algn="ctr">
            <a:srgbClr val="000000"/>
          </a:outerShdw>
        </a:effectLst>
        <a:scene3d>
          <a:camera prst="orthographicFront">
            <a:rot lat="0" lon="0" rev="0"/>
          </a:camera>
          <a:lightRig rig="soft" dir="t">
            <a:rot lat="0" lon="0" rev="0"/>
          </a:lightRig>
        </a:scene3d>
        <a:sp3d contourW="44450" prstMaterial="matte">
          <a:bevelT w="63500" h="63500" prst="artDeco"/>
          <a:contourClr>
            <a:srgbClr val="FFFFFF"/>
          </a:contourClr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N" sz="2000" b="1">
              <a:solidFill>
                <a:srgbClr val="FF0000"/>
              </a:solidFill>
            </a:rPr>
            <a:t>Patrak-F</a:t>
          </a:r>
          <a:r>
            <a:rPr lang="en-IN" sz="2000" b="1" baseline="0">
              <a:solidFill>
                <a:srgbClr val="FF0000"/>
              </a:solidFill>
            </a:rPr>
            <a:t> </a:t>
          </a:r>
        </a:p>
        <a:p>
          <a:pPr algn="ctr"/>
          <a:r>
            <a:rPr lang="en-IN" sz="2000" b="1" baseline="0">
              <a:solidFill>
                <a:srgbClr val="FF0000"/>
              </a:solidFill>
            </a:rPr>
            <a:t>1-Student</a:t>
          </a:r>
          <a:endParaRPr lang="en-IN" sz="2000" b="1">
            <a:solidFill>
              <a:srgbClr val="FF0000"/>
            </a:solidFill>
          </a:endParaRPr>
        </a:p>
      </xdr:txBody>
    </xdr:sp>
    <xdr:clientData/>
  </xdr:twoCellAnchor>
  <xdr:twoCellAnchor>
    <xdr:from>
      <xdr:col>23</xdr:col>
      <xdr:colOff>541020</xdr:colOff>
      <xdr:row>20</xdr:row>
      <xdr:rowOff>45720</xdr:rowOff>
    </xdr:from>
    <xdr:to>
      <xdr:col>24</xdr:col>
      <xdr:colOff>1181100</xdr:colOff>
      <xdr:row>24</xdr:row>
      <xdr:rowOff>243840</xdr:rowOff>
    </xdr:to>
    <xdr:sp macro="" textlink="">
      <xdr:nvSpPr>
        <xdr:cNvPr id="4" name="Rectangle 3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F0206462-0F4D-43BB-816C-E20CBD2B2238}"/>
            </a:ext>
          </a:extLst>
        </xdr:cNvPr>
        <xdr:cNvSpPr/>
      </xdr:nvSpPr>
      <xdr:spPr>
        <a:xfrm>
          <a:off x="11277600" y="5105400"/>
          <a:ext cx="1249680" cy="1051560"/>
        </a:xfrm>
        <a:prstGeom prst="rect">
          <a:avLst/>
        </a:prstGeom>
        <a:solidFill>
          <a:srgbClr val="FFFF00"/>
        </a:solidFill>
        <a:ln>
          <a:noFill/>
        </a:ln>
        <a:effectLst>
          <a:outerShdw blurRad="107950" dist="12700" dir="5400000" algn="ctr">
            <a:srgbClr val="000000"/>
          </a:outerShdw>
        </a:effectLst>
        <a:scene3d>
          <a:camera prst="orthographicFront">
            <a:rot lat="0" lon="0" rev="0"/>
          </a:camera>
          <a:lightRig rig="soft" dir="t">
            <a:rot lat="0" lon="0" rev="0"/>
          </a:lightRig>
        </a:scene3d>
        <a:sp3d contourW="44450" prstMaterial="matte">
          <a:bevelT w="63500" h="63500" prst="artDeco"/>
          <a:contourClr>
            <a:srgbClr val="FFFFFF"/>
          </a:contourClr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N" sz="2000" b="1">
              <a:solidFill>
                <a:schemeClr val="tx1"/>
              </a:solidFill>
            </a:rPr>
            <a:t>Patrak-F</a:t>
          </a:r>
        </a:p>
        <a:p>
          <a:pPr algn="ctr"/>
          <a:r>
            <a:rPr lang="en-IN" sz="2000" b="1">
              <a:solidFill>
                <a:schemeClr val="tx1"/>
              </a:solidFill>
            </a:rPr>
            <a:t>Private</a:t>
          </a:r>
        </a:p>
      </xdr:txBody>
    </xdr:sp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342899</xdr:colOff>
      <xdr:row>1</xdr:row>
      <xdr:rowOff>0</xdr:rowOff>
    </xdr:from>
    <xdr:to>
      <xdr:col>3</xdr:col>
      <xdr:colOff>75790</xdr:colOff>
      <xdr:row>7</xdr:row>
      <xdr:rowOff>190500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D9C107F-DDCD-45B2-B306-0FD8F1A473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6259" y="182880"/>
          <a:ext cx="1127351" cy="1272540"/>
        </a:xfrm>
        <a:prstGeom prst="rect">
          <a:avLst/>
        </a:prstGeom>
      </xdr:spPr>
    </xdr:pic>
    <xdr:clientData/>
  </xdr:twoCellAnchor>
  <xdr:twoCellAnchor editAs="oneCell">
    <xdr:from>
      <xdr:col>10</xdr:col>
      <xdr:colOff>396239</xdr:colOff>
      <xdr:row>1</xdr:row>
      <xdr:rowOff>0</xdr:rowOff>
    </xdr:from>
    <xdr:to>
      <xdr:col>13</xdr:col>
      <xdr:colOff>22450</xdr:colOff>
      <xdr:row>7</xdr:row>
      <xdr:rowOff>190500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62F6EE17-9AD7-4B81-835B-87BCD4625C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11139" y="182880"/>
          <a:ext cx="1127351" cy="1272540"/>
        </a:xfrm>
        <a:prstGeom prst="rect">
          <a:avLst/>
        </a:prstGeom>
      </xdr:spPr>
    </xdr:pic>
    <xdr:clientData/>
  </xdr:twoCellAnchor>
  <xdr:twoCellAnchor>
    <xdr:from>
      <xdr:col>14</xdr:col>
      <xdr:colOff>335280</xdr:colOff>
      <xdr:row>13</xdr:row>
      <xdr:rowOff>167640</xdr:rowOff>
    </xdr:from>
    <xdr:to>
      <xdr:col>16</xdr:col>
      <xdr:colOff>365760</xdr:colOff>
      <xdr:row>15</xdr:row>
      <xdr:rowOff>76200</xdr:rowOff>
    </xdr:to>
    <xdr:sp macro="" textlink="">
      <xdr:nvSpPr>
        <xdr:cNvPr id="4" name="Rectangle 3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36319615-05FE-47F3-89CC-9C43F3F5C81F}"/>
            </a:ext>
          </a:extLst>
        </xdr:cNvPr>
        <xdr:cNvSpPr/>
      </xdr:nvSpPr>
      <xdr:spPr>
        <a:xfrm>
          <a:off x="7261860" y="2796540"/>
          <a:ext cx="1249680" cy="1021080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>
          <a:noFill/>
        </a:ln>
        <a:effectLst>
          <a:outerShdw blurRad="107950" dist="12700" dir="5400000" algn="ctr">
            <a:srgbClr val="000000"/>
          </a:outerShdw>
        </a:effectLst>
        <a:scene3d>
          <a:camera prst="orthographicFront">
            <a:rot lat="0" lon="0" rev="0"/>
          </a:camera>
          <a:lightRig rig="soft" dir="t">
            <a:rot lat="0" lon="0" rev="0"/>
          </a:lightRig>
        </a:scene3d>
        <a:sp3d contourW="44450" prstMaterial="matte">
          <a:bevelT w="63500" h="63500" prst="artDeco"/>
          <a:contourClr>
            <a:srgbClr val="FFFFFF"/>
          </a:contourClr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N" sz="2000" b="1">
              <a:solidFill>
                <a:srgbClr val="FF0000"/>
              </a:solidFill>
            </a:rPr>
            <a:t>Patrak-F</a:t>
          </a:r>
          <a:r>
            <a:rPr lang="en-IN" sz="2000" b="1" baseline="0">
              <a:solidFill>
                <a:srgbClr val="FF0000"/>
              </a:solidFill>
            </a:rPr>
            <a:t> </a:t>
          </a:r>
        </a:p>
        <a:p>
          <a:pPr algn="ctr"/>
          <a:r>
            <a:rPr lang="en-IN" sz="2000" b="1" baseline="0">
              <a:solidFill>
                <a:srgbClr val="FF0000"/>
              </a:solidFill>
            </a:rPr>
            <a:t>1-Student</a:t>
          </a:r>
          <a:endParaRPr lang="en-IN" sz="2000" b="1">
            <a:solidFill>
              <a:srgbClr val="FF0000"/>
            </a:solidFill>
          </a:endParaRPr>
        </a:p>
      </xdr:txBody>
    </xdr:sp>
    <xdr:clientData/>
  </xdr:twoCellAnchor>
  <xdr:twoCellAnchor>
    <xdr:from>
      <xdr:col>15</xdr:col>
      <xdr:colOff>472440</xdr:colOff>
      <xdr:row>7</xdr:row>
      <xdr:rowOff>198120</xdr:rowOff>
    </xdr:from>
    <xdr:to>
      <xdr:col>17</xdr:col>
      <xdr:colOff>556260</xdr:colOff>
      <xdr:row>12</xdr:row>
      <xdr:rowOff>114300</xdr:rowOff>
    </xdr:to>
    <xdr:sp macro="" textlink="">
      <xdr:nvSpPr>
        <xdr:cNvPr id="5" name="Rectangle 4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A91EF738-E066-4E2B-BE9F-84A8BC0F4557}"/>
            </a:ext>
          </a:extLst>
        </xdr:cNvPr>
        <xdr:cNvSpPr/>
      </xdr:nvSpPr>
      <xdr:spPr>
        <a:xfrm>
          <a:off x="8008620" y="1463040"/>
          <a:ext cx="1303020" cy="1089660"/>
        </a:xfrm>
        <a:prstGeom prst="rect">
          <a:avLst/>
        </a:prstGeom>
        <a:solidFill>
          <a:srgbClr val="3333FF"/>
        </a:solidFill>
        <a:ln>
          <a:noFill/>
        </a:ln>
        <a:effectLst>
          <a:outerShdw blurRad="225425" dist="50800" dir="5220000" algn="ctr">
            <a:srgbClr val="000000">
              <a:alpha val="33000"/>
            </a:srgbClr>
          </a:outerShdw>
        </a:effectLst>
        <a:scene3d>
          <a:camera prst="perspectiveFront" fov="3300000">
            <a:rot lat="486000" lon="19530000" rev="174000"/>
          </a:camera>
          <a:lightRig rig="harsh" dir="t">
            <a:rot lat="0" lon="0" rev="3000000"/>
          </a:lightRig>
        </a:scene3d>
        <a:sp3d extrusionH="254000" contourW="19050">
          <a:bevelT w="82550" h="44450" prst="angle"/>
          <a:bevelB w="82550" h="44450" prst="angle"/>
          <a:contourClr>
            <a:srgbClr val="FFFFFF"/>
          </a:contourClr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N" sz="2400" b="1">
              <a:solidFill>
                <a:srgbClr val="FFFF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Home Page</a:t>
          </a:r>
        </a:p>
      </xdr:txBody>
    </xdr:sp>
    <xdr:clientData/>
  </xdr:twoCellAnchor>
  <xdr:twoCellAnchor>
    <xdr:from>
      <xdr:col>16</xdr:col>
      <xdr:colOff>601980</xdr:colOff>
      <xdr:row>13</xdr:row>
      <xdr:rowOff>152400</xdr:rowOff>
    </xdr:from>
    <xdr:to>
      <xdr:col>19</xdr:col>
      <xdr:colOff>22860</xdr:colOff>
      <xdr:row>15</xdr:row>
      <xdr:rowOff>144780</xdr:rowOff>
    </xdr:to>
    <xdr:sp macro="" textlink="">
      <xdr:nvSpPr>
        <xdr:cNvPr id="6" name="Rectangle 5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180A726E-925C-4C76-BE85-15CC2DA2C7E4}"/>
            </a:ext>
          </a:extLst>
        </xdr:cNvPr>
        <xdr:cNvSpPr/>
      </xdr:nvSpPr>
      <xdr:spPr>
        <a:xfrm>
          <a:off x="8747760" y="2781300"/>
          <a:ext cx="1249680" cy="1104900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>
          <a:noFill/>
        </a:ln>
        <a:effectLst>
          <a:outerShdw blurRad="107950" dist="12700" dir="5400000" algn="ctr">
            <a:srgbClr val="000000"/>
          </a:outerShdw>
        </a:effectLst>
        <a:scene3d>
          <a:camera prst="orthographicFront">
            <a:rot lat="0" lon="0" rev="0"/>
          </a:camera>
          <a:lightRig rig="soft" dir="t">
            <a:rot lat="0" lon="0" rev="0"/>
          </a:lightRig>
        </a:scene3d>
        <a:sp3d contourW="44450" prstMaterial="matte">
          <a:bevelT w="63500" h="63500" prst="artDeco"/>
          <a:contourClr>
            <a:srgbClr val="FFFFFF"/>
          </a:contourClr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N" sz="1800" b="1">
              <a:solidFill>
                <a:schemeClr val="accent6">
                  <a:lumMod val="50000"/>
                </a:schemeClr>
              </a:solidFill>
            </a:rPr>
            <a:t>Patrak-F</a:t>
          </a:r>
        </a:p>
        <a:p>
          <a:pPr algn="ctr"/>
          <a:r>
            <a:rPr lang="en-IN" sz="1800" b="1">
              <a:solidFill>
                <a:schemeClr val="accent6">
                  <a:lumMod val="50000"/>
                </a:schemeClr>
              </a:solidFill>
            </a:rPr>
            <a:t>2-Students</a:t>
          </a:r>
        </a:p>
      </xdr:txBody>
    </xdr:sp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15</xdr:col>
      <xdr:colOff>22860</xdr:colOff>
      <xdr:row>24</xdr:row>
      <xdr:rowOff>152400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82DE86A-4D8D-4CA8-A699-BE4BE05633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duotone>
            <a:prstClr val="black"/>
            <a:schemeClr val="accent5">
              <a:tint val="45000"/>
              <a:satMod val="400000"/>
            </a:schemeClr>
          </a:duotone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harpenSoften amount="5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720840" cy="8854440"/>
        </a:xfrm>
        <a:prstGeom prst="rect">
          <a:avLst/>
        </a:prstGeom>
      </xdr:spPr>
    </xdr:pic>
    <xdr:clientData/>
  </xdr:twoCellAnchor>
  <xdr:twoCellAnchor>
    <xdr:from>
      <xdr:col>15</xdr:col>
      <xdr:colOff>365760</xdr:colOff>
      <xdr:row>1</xdr:row>
      <xdr:rowOff>99060</xdr:rowOff>
    </xdr:from>
    <xdr:to>
      <xdr:col>17</xdr:col>
      <xdr:colOff>449580</xdr:colOff>
      <xdr:row>5</xdr:row>
      <xdr:rowOff>45720</xdr:rowOff>
    </xdr:to>
    <xdr:sp macro="" textlink="">
      <xdr:nvSpPr>
        <xdr:cNvPr id="3" name="Rectangle 2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CA6F0462-5214-4532-9369-83A3913D8C9A}"/>
            </a:ext>
          </a:extLst>
        </xdr:cNvPr>
        <xdr:cNvSpPr/>
      </xdr:nvSpPr>
      <xdr:spPr>
        <a:xfrm>
          <a:off x="7063740" y="281940"/>
          <a:ext cx="1303020" cy="1089660"/>
        </a:xfrm>
        <a:prstGeom prst="rect">
          <a:avLst/>
        </a:prstGeom>
        <a:solidFill>
          <a:srgbClr val="3333FF"/>
        </a:solidFill>
        <a:ln>
          <a:noFill/>
        </a:ln>
        <a:effectLst>
          <a:outerShdw blurRad="225425" dist="50800" dir="5220000" algn="ctr">
            <a:srgbClr val="000000">
              <a:alpha val="33000"/>
            </a:srgbClr>
          </a:outerShdw>
        </a:effectLst>
        <a:scene3d>
          <a:camera prst="perspectiveFront" fov="3300000">
            <a:rot lat="486000" lon="19530000" rev="174000"/>
          </a:camera>
          <a:lightRig rig="harsh" dir="t">
            <a:rot lat="0" lon="0" rev="3000000"/>
          </a:lightRig>
        </a:scene3d>
        <a:sp3d extrusionH="254000" contourW="19050">
          <a:bevelT w="82550" h="44450" prst="angle"/>
          <a:bevelB w="82550" h="44450" prst="angle"/>
          <a:contourClr>
            <a:srgbClr val="FFFFFF"/>
          </a:contourClr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N" sz="2400" b="1">
              <a:solidFill>
                <a:srgbClr val="FFFF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Home Page</a:t>
          </a:r>
        </a:p>
      </xdr:txBody>
    </xdr:sp>
    <xdr:clientData/>
  </xdr:twoCellAnchor>
  <xdr:twoCellAnchor>
    <xdr:from>
      <xdr:col>15</xdr:col>
      <xdr:colOff>373380</xdr:colOff>
      <xdr:row>6</xdr:row>
      <xdr:rowOff>297180</xdr:rowOff>
    </xdr:from>
    <xdr:to>
      <xdr:col>20</xdr:col>
      <xdr:colOff>152400</xdr:colOff>
      <xdr:row>10</xdr:row>
      <xdr:rowOff>388620</xdr:rowOff>
    </xdr:to>
    <xdr:grpSp>
      <xdr:nvGrpSpPr>
        <xdr:cNvPr id="10" name="Group 9">
          <a:extLst>
            <a:ext uri="{FF2B5EF4-FFF2-40B4-BE49-F238E27FC236}">
              <a16:creationId xmlns:a16="http://schemas.microsoft.com/office/drawing/2014/main" id="{FFAA0490-8ECE-4FBE-AD70-0270595B462C}"/>
            </a:ext>
          </a:extLst>
        </xdr:cNvPr>
        <xdr:cNvGrpSpPr/>
      </xdr:nvGrpSpPr>
      <xdr:grpSpPr>
        <a:xfrm>
          <a:off x="6957060" y="1714500"/>
          <a:ext cx="2827020" cy="2133600"/>
          <a:chOff x="12222480" y="3550920"/>
          <a:chExt cx="2827020" cy="2133600"/>
        </a:xfrm>
      </xdr:grpSpPr>
      <xdr:sp macro="" textlink="">
        <xdr:nvSpPr>
          <xdr:cNvPr id="11" name="Rectangle 10">
            <a:extLst>
              <a:ext uri="{FF2B5EF4-FFF2-40B4-BE49-F238E27FC236}">
                <a16:creationId xmlns:a16="http://schemas.microsoft.com/office/drawing/2014/main" id="{7B50BEB6-0928-69E4-211B-066508A11AA5}"/>
              </a:ext>
            </a:extLst>
          </xdr:cNvPr>
          <xdr:cNvSpPr/>
        </xdr:nvSpPr>
        <xdr:spPr>
          <a:xfrm>
            <a:off x="12222480" y="3550920"/>
            <a:ext cx="2827020" cy="2133600"/>
          </a:xfrm>
          <a:prstGeom prst="rect">
            <a:avLst/>
          </a:prstGeom>
          <a:blipFill>
            <a:blip xmlns:r="http://schemas.openxmlformats.org/officeDocument/2006/relationships" r:embed="rId4"/>
            <a:tile tx="0" ty="0" sx="100000" sy="100000" flip="none" algn="tl"/>
          </a:blip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n-IN" sz="2200" b="1">
                <a:solidFill>
                  <a:srgbClr val="0066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SOE Patrak</a:t>
            </a:r>
            <a:r>
              <a:rPr lang="en-IN" sz="2200" b="1" baseline="0">
                <a:solidFill>
                  <a:srgbClr val="0066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 Buttons</a:t>
            </a:r>
            <a:endParaRPr lang="en-IN" sz="2200" b="1">
              <a:solidFill>
                <a:srgbClr val="006600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12" name="Rectangle 11">
            <a:hlinkClick xmlns:r="http://schemas.openxmlformats.org/officeDocument/2006/relationships" r:id="rId5"/>
            <a:extLst>
              <a:ext uri="{FF2B5EF4-FFF2-40B4-BE49-F238E27FC236}">
                <a16:creationId xmlns:a16="http://schemas.microsoft.com/office/drawing/2014/main" id="{E50B9871-DEB8-BA41-DCB2-76B75CA4491B}"/>
              </a:ext>
            </a:extLst>
          </xdr:cNvPr>
          <xdr:cNvSpPr/>
        </xdr:nvSpPr>
        <xdr:spPr>
          <a:xfrm>
            <a:off x="12336780" y="4091940"/>
            <a:ext cx="1280160" cy="457200"/>
          </a:xfrm>
          <a:prstGeom prst="rect">
            <a:avLst/>
          </a:prstGeom>
          <a:solidFill>
            <a:schemeClr val="tx1"/>
          </a:solidFill>
          <a:ln>
            <a:noFill/>
          </a:ln>
          <a:effectLst/>
          <a:scene3d>
            <a:camera prst="orthographicFront">
              <a:rot lat="0" lon="0" rev="0"/>
            </a:camera>
            <a:lightRig rig="glow" dir="t">
              <a:rot lat="0" lon="0" rev="14100000"/>
            </a:lightRig>
          </a:scene3d>
          <a:sp3d prstMaterial="softEdge">
            <a:bevelT w="127000" prst="artDeco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/>
              <a:t>School Grade</a:t>
            </a:r>
          </a:p>
        </xdr:txBody>
      </xdr:sp>
      <xdr:sp macro="" textlink="">
        <xdr:nvSpPr>
          <xdr:cNvPr id="13" name="Rectangle 12">
            <a:hlinkClick xmlns:r="http://schemas.openxmlformats.org/officeDocument/2006/relationships" r:id="rId6"/>
            <a:extLst>
              <a:ext uri="{FF2B5EF4-FFF2-40B4-BE49-F238E27FC236}">
                <a16:creationId xmlns:a16="http://schemas.microsoft.com/office/drawing/2014/main" id="{64B3FCA4-E2AD-B372-7BB6-66DD10D0BF2A}"/>
              </a:ext>
            </a:extLst>
          </xdr:cNvPr>
          <xdr:cNvSpPr/>
        </xdr:nvSpPr>
        <xdr:spPr>
          <a:xfrm>
            <a:off x="13670280" y="4091940"/>
            <a:ext cx="1280160" cy="457200"/>
          </a:xfrm>
          <a:prstGeom prst="rect">
            <a:avLst/>
          </a:prstGeom>
          <a:solidFill>
            <a:srgbClr val="002060"/>
          </a:solidFill>
          <a:ln>
            <a:noFill/>
          </a:ln>
          <a:effectLst/>
          <a:scene3d>
            <a:camera prst="orthographicFront">
              <a:rot lat="0" lon="0" rev="0"/>
            </a:camera>
            <a:lightRig rig="glow" dir="t">
              <a:rot lat="0" lon="0" rev="14100000"/>
            </a:lightRig>
          </a:scene3d>
          <a:sp3d prstMaterial="softEdge">
            <a:bevelT w="127000" prst="artDeco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/>
              <a:t>Subject Grade</a:t>
            </a:r>
          </a:p>
        </xdr:txBody>
      </xdr:sp>
      <xdr:sp macro="" textlink="">
        <xdr:nvSpPr>
          <xdr:cNvPr id="14" name="Rectangle 13">
            <a:hlinkClick xmlns:r="http://schemas.openxmlformats.org/officeDocument/2006/relationships" r:id="rId7"/>
            <a:extLst>
              <a:ext uri="{FF2B5EF4-FFF2-40B4-BE49-F238E27FC236}">
                <a16:creationId xmlns:a16="http://schemas.microsoft.com/office/drawing/2014/main" id="{D96CD23F-BDB5-45D6-5E85-FEE431471316}"/>
              </a:ext>
            </a:extLst>
          </xdr:cNvPr>
          <xdr:cNvSpPr/>
        </xdr:nvSpPr>
        <xdr:spPr>
          <a:xfrm>
            <a:off x="12352020" y="4625340"/>
            <a:ext cx="1280160" cy="457200"/>
          </a:xfrm>
          <a:prstGeom prst="rect">
            <a:avLst/>
          </a:prstGeom>
          <a:solidFill>
            <a:srgbClr val="008000"/>
          </a:solidFill>
          <a:ln>
            <a:noFill/>
          </a:ln>
          <a:effectLst/>
          <a:scene3d>
            <a:camera prst="orthographicFront">
              <a:rot lat="0" lon="0" rev="0"/>
            </a:camera>
            <a:lightRig rig="glow" dir="t">
              <a:rot lat="0" lon="0" rev="14100000"/>
            </a:lightRig>
          </a:scene3d>
          <a:sp3d prstMaterial="softEdge">
            <a:bevelT w="127000" prst="artDeco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/>
              <a:t>Pass Number </a:t>
            </a:r>
          </a:p>
        </xdr:txBody>
      </xdr:sp>
      <xdr:sp macro="" textlink="">
        <xdr:nvSpPr>
          <xdr:cNvPr id="15" name="Rectangle 14">
            <a:hlinkClick xmlns:r="http://schemas.openxmlformats.org/officeDocument/2006/relationships" r:id="rId8"/>
            <a:extLst>
              <a:ext uri="{FF2B5EF4-FFF2-40B4-BE49-F238E27FC236}">
                <a16:creationId xmlns:a16="http://schemas.microsoft.com/office/drawing/2014/main" id="{6BCE1CFB-E49D-B73A-9061-3E79A794A40B}"/>
              </a:ext>
            </a:extLst>
          </xdr:cNvPr>
          <xdr:cNvSpPr/>
        </xdr:nvSpPr>
        <xdr:spPr>
          <a:xfrm>
            <a:off x="13685520" y="4625340"/>
            <a:ext cx="1280160" cy="457200"/>
          </a:xfrm>
          <a:prstGeom prst="rect">
            <a:avLst/>
          </a:prstGeom>
          <a:solidFill>
            <a:srgbClr val="C00000"/>
          </a:solidFill>
          <a:ln>
            <a:noFill/>
          </a:ln>
          <a:effectLst/>
          <a:scene3d>
            <a:camera prst="orthographicFront">
              <a:rot lat="0" lon="0" rev="0"/>
            </a:camera>
            <a:lightRig rig="glow" dir="t">
              <a:rot lat="0" lon="0" rev="14100000"/>
            </a:lightRig>
          </a:scene3d>
          <a:sp3d prstMaterial="softEdge">
            <a:bevelT w="127000" prst="artDeco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/>
              <a:t>Action Plan</a:t>
            </a:r>
          </a:p>
        </xdr:txBody>
      </xdr:sp>
      <xdr:sp macro="" textlink="">
        <xdr:nvSpPr>
          <xdr:cNvPr id="16" name="Rectangle 15">
            <a:hlinkClick xmlns:r="http://schemas.openxmlformats.org/officeDocument/2006/relationships" r:id="rId9"/>
            <a:extLst>
              <a:ext uri="{FF2B5EF4-FFF2-40B4-BE49-F238E27FC236}">
                <a16:creationId xmlns:a16="http://schemas.microsoft.com/office/drawing/2014/main" id="{F86C60B1-9B49-A6BA-2087-0B18A3625F40}"/>
              </a:ext>
            </a:extLst>
          </xdr:cNvPr>
          <xdr:cNvSpPr/>
        </xdr:nvSpPr>
        <xdr:spPr>
          <a:xfrm>
            <a:off x="13075920" y="5143500"/>
            <a:ext cx="1280160" cy="457200"/>
          </a:xfrm>
          <a:prstGeom prst="rect">
            <a:avLst/>
          </a:prstGeom>
          <a:solidFill>
            <a:srgbClr val="660066"/>
          </a:solidFill>
          <a:ln>
            <a:noFill/>
          </a:ln>
          <a:effectLst/>
          <a:scene3d>
            <a:camera prst="orthographicFront">
              <a:rot lat="0" lon="0" rev="0"/>
            </a:camera>
            <a:lightRig rig="glow" dir="t">
              <a:rot lat="0" lon="0" rev="14100000"/>
            </a:lightRig>
          </a:scene3d>
          <a:sp3d prstMaterial="softEdge">
            <a:bevelT w="127000" prst="artDeco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U Dise Plus</a:t>
            </a:r>
          </a:p>
        </xdr:txBody>
      </xdr:sp>
    </xdr:grpSp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7620</xdr:rowOff>
    </xdr:from>
    <xdr:to>
      <xdr:col>9</xdr:col>
      <xdr:colOff>7620</xdr:colOff>
      <xdr:row>23</xdr:row>
      <xdr:rowOff>76200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357DA9E-6DB5-4CFB-8EE8-75BFF39648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duotone>
            <a:schemeClr val="accent6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0800000">
          <a:off x="0" y="7620"/>
          <a:ext cx="5775960" cy="9029700"/>
        </a:xfrm>
        <a:prstGeom prst="rect">
          <a:avLst/>
        </a:prstGeom>
      </xdr:spPr>
    </xdr:pic>
    <xdr:clientData/>
  </xdr:twoCellAnchor>
  <xdr:twoCellAnchor>
    <xdr:from>
      <xdr:col>10</xdr:col>
      <xdr:colOff>22860</xdr:colOff>
      <xdr:row>1</xdr:row>
      <xdr:rowOff>144780</xdr:rowOff>
    </xdr:from>
    <xdr:to>
      <xdr:col>12</xdr:col>
      <xdr:colOff>106680</xdr:colOff>
      <xdr:row>5</xdr:row>
      <xdr:rowOff>129540</xdr:rowOff>
    </xdr:to>
    <xdr:sp macro="" textlink="">
      <xdr:nvSpPr>
        <xdr:cNvPr id="3" name="Rectangle 2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2CD39284-615C-4A03-8F92-EA240150E349}"/>
            </a:ext>
          </a:extLst>
        </xdr:cNvPr>
        <xdr:cNvSpPr/>
      </xdr:nvSpPr>
      <xdr:spPr>
        <a:xfrm>
          <a:off x="6423660" y="327660"/>
          <a:ext cx="1303020" cy="1089660"/>
        </a:xfrm>
        <a:prstGeom prst="rect">
          <a:avLst/>
        </a:prstGeom>
        <a:solidFill>
          <a:srgbClr val="3333FF"/>
        </a:solidFill>
        <a:ln>
          <a:noFill/>
        </a:ln>
        <a:effectLst>
          <a:outerShdw blurRad="225425" dist="50800" dir="5220000" algn="ctr">
            <a:srgbClr val="000000">
              <a:alpha val="33000"/>
            </a:srgbClr>
          </a:outerShdw>
        </a:effectLst>
        <a:scene3d>
          <a:camera prst="perspectiveFront" fov="3300000">
            <a:rot lat="486000" lon="19530000" rev="174000"/>
          </a:camera>
          <a:lightRig rig="harsh" dir="t">
            <a:rot lat="0" lon="0" rev="3000000"/>
          </a:lightRig>
        </a:scene3d>
        <a:sp3d extrusionH="254000" contourW="19050">
          <a:bevelT w="82550" h="44450" prst="angle"/>
          <a:bevelB w="82550" h="44450" prst="angle"/>
          <a:contourClr>
            <a:srgbClr val="FFFFFF"/>
          </a:contourClr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N" sz="2400" b="1">
              <a:solidFill>
                <a:srgbClr val="FFFF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Home Page</a:t>
          </a:r>
        </a:p>
      </xdr:txBody>
    </xdr:sp>
    <xdr:clientData/>
  </xdr:twoCellAnchor>
  <xdr:twoCellAnchor>
    <xdr:from>
      <xdr:col>9</xdr:col>
      <xdr:colOff>563880</xdr:colOff>
      <xdr:row>5</xdr:row>
      <xdr:rowOff>472440</xdr:rowOff>
    </xdr:from>
    <xdr:to>
      <xdr:col>14</xdr:col>
      <xdr:colOff>342900</xdr:colOff>
      <xdr:row>9</xdr:row>
      <xdr:rowOff>121920</xdr:rowOff>
    </xdr:to>
    <xdr:grpSp>
      <xdr:nvGrpSpPr>
        <xdr:cNvPr id="10" name="Group 9">
          <a:extLst>
            <a:ext uri="{FF2B5EF4-FFF2-40B4-BE49-F238E27FC236}">
              <a16:creationId xmlns:a16="http://schemas.microsoft.com/office/drawing/2014/main" id="{C72F7568-0CA1-4FF1-BD09-687F4B4A5769}"/>
            </a:ext>
          </a:extLst>
        </xdr:cNvPr>
        <xdr:cNvGrpSpPr/>
      </xdr:nvGrpSpPr>
      <xdr:grpSpPr>
        <a:xfrm>
          <a:off x="6271260" y="1760220"/>
          <a:ext cx="2827020" cy="2133600"/>
          <a:chOff x="12222480" y="3550920"/>
          <a:chExt cx="2827020" cy="2133600"/>
        </a:xfrm>
      </xdr:grpSpPr>
      <xdr:sp macro="" textlink="">
        <xdr:nvSpPr>
          <xdr:cNvPr id="11" name="Rectangle 10">
            <a:extLst>
              <a:ext uri="{FF2B5EF4-FFF2-40B4-BE49-F238E27FC236}">
                <a16:creationId xmlns:a16="http://schemas.microsoft.com/office/drawing/2014/main" id="{1DE80F17-8844-C303-D9C2-D84D4857E39C}"/>
              </a:ext>
            </a:extLst>
          </xdr:cNvPr>
          <xdr:cNvSpPr/>
        </xdr:nvSpPr>
        <xdr:spPr>
          <a:xfrm>
            <a:off x="12222480" y="3550920"/>
            <a:ext cx="2827020" cy="2133600"/>
          </a:xfrm>
          <a:prstGeom prst="rect">
            <a:avLst/>
          </a:prstGeom>
          <a:blipFill>
            <a:blip xmlns:r="http://schemas.openxmlformats.org/officeDocument/2006/relationships" r:embed="rId3"/>
            <a:tile tx="0" ty="0" sx="100000" sy="100000" flip="none" algn="tl"/>
          </a:blip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n-IN" sz="2200" b="1">
                <a:solidFill>
                  <a:srgbClr val="0066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SOE Patrak</a:t>
            </a:r>
            <a:r>
              <a:rPr lang="en-IN" sz="2200" b="1" baseline="0">
                <a:solidFill>
                  <a:srgbClr val="0066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 Buttons</a:t>
            </a:r>
            <a:endParaRPr lang="en-IN" sz="2200" b="1">
              <a:solidFill>
                <a:srgbClr val="006600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12" name="Rectangle 11">
            <a:hlinkClick xmlns:r="http://schemas.openxmlformats.org/officeDocument/2006/relationships" r:id="rId4"/>
            <a:extLst>
              <a:ext uri="{FF2B5EF4-FFF2-40B4-BE49-F238E27FC236}">
                <a16:creationId xmlns:a16="http://schemas.microsoft.com/office/drawing/2014/main" id="{296CD542-8BC1-C9D8-80F2-9EA90A8887CD}"/>
              </a:ext>
            </a:extLst>
          </xdr:cNvPr>
          <xdr:cNvSpPr/>
        </xdr:nvSpPr>
        <xdr:spPr>
          <a:xfrm>
            <a:off x="12336780" y="4091940"/>
            <a:ext cx="1280160" cy="457200"/>
          </a:xfrm>
          <a:prstGeom prst="rect">
            <a:avLst/>
          </a:prstGeom>
          <a:solidFill>
            <a:schemeClr val="tx1"/>
          </a:solidFill>
          <a:ln>
            <a:noFill/>
          </a:ln>
          <a:effectLst/>
          <a:scene3d>
            <a:camera prst="orthographicFront">
              <a:rot lat="0" lon="0" rev="0"/>
            </a:camera>
            <a:lightRig rig="glow" dir="t">
              <a:rot lat="0" lon="0" rev="14100000"/>
            </a:lightRig>
          </a:scene3d>
          <a:sp3d prstMaterial="softEdge">
            <a:bevelT w="127000" prst="artDeco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/>
              <a:t>School Grade</a:t>
            </a:r>
          </a:p>
        </xdr:txBody>
      </xdr:sp>
      <xdr:sp macro="" textlink="">
        <xdr:nvSpPr>
          <xdr:cNvPr id="13" name="Rectangle 12">
            <a:hlinkClick xmlns:r="http://schemas.openxmlformats.org/officeDocument/2006/relationships" r:id="rId5"/>
            <a:extLst>
              <a:ext uri="{FF2B5EF4-FFF2-40B4-BE49-F238E27FC236}">
                <a16:creationId xmlns:a16="http://schemas.microsoft.com/office/drawing/2014/main" id="{C566BE4B-06C4-CBE5-7988-301C6DCB2228}"/>
              </a:ext>
            </a:extLst>
          </xdr:cNvPr>
          <xdr:cNvSpPr/>
        </xdr:nvSpPr>
        <xdr:spPr>
          <a:xfrm>
            <a:off x="13670280" y="4091940"/>
            <a:ext cx="1280160" cy="457200"/>
          </a:xfrm>
          <a:prstGeom prst="rect">
            <a:avLst/>
          </a:prstGeom>
          <a:solidFill>
            <a:srgbClr val="002060"/>
          </a:solidFill>
          <a:ln>
            <a:noFill/>
          </a:ln>
          <a:effectLst/>
          <a:scene3d>
            <a:camera prst="orthographicFront">
              <a:rot lat="0" lon="0" rev="0"/>
            </a:camera>
            <a:lightRig rig="glow" dir="t">
              <a:rot lat="0" lon="0" rev="14100000"/>
            </a:lightRig>
          </a:scene3d>
          <a:sp3d prstMaterial="softEdge">
            <a:bevelT w="127000" prst="artDeco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/>
              <a:t>Subject Grade</a:t>
            </a:r>
          </a:p>
        </xdr:txBody>
      </xdr:sp>
      <xdr:sp macro="" textlink="">
        <xdr:nvSpPr>
          <xdr:cNvPr id="14" name="Rectangle 13">
            <a:hlinkClick xmlns:r="http://schemas.openxmlformats.org/officeDocument/2006/relationships" r:id="rId6"/>
            <a:extLst>
              <a:ext uri="{FF2B5EF4-FFF2-40B4-BE49-F238E27FC236}">
                <a16:creationId xmlns:a16="http://schemas.microsoft.com/office/drawing/2014/main" id="{C59C7878-9F3B-3E8D-1B1F-5CF8AA5E13EA}"/>
              </a:ext>
            </a:extLst>
          </xdr:cNvPr>
          <xdr:cNvSpPr/>
        </xdr:nvSpPr>
        <xdr:spPr>
          <a:xfrm>
            <a:off x="12352020" y="4625340"/>
            <a:ext cx="1280160" cy="457200"/>
          </a:xfrm>
          <a:prstGeom prst="rect">
            <a:avLst/>
          </a:prstGeom>
          <a:solidFill>
            <a:srgbClr val="008000"/>
          </a:solidFill>
          <a:ln>
            <a:noFill/>
          </a:ln>
          <a:effectLst/>
          <a:scene3d>
            <a:camera prst="orthographicFront">
              <a:rot lat="0" lon="0" rev="0"/>
            </a:camera>
            <a:lightRig rig="glow" dir="t">
              <a:rot lat="0" lon="0" rev="14100000"/>
            </a:lightRig>
          </a:scene3d>
          <a:sp3d prstMaterial="softEdge">
            <a:bevelT w="127000" prst="artDeco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/>
              <a:t>Pass Number </a:t>
            </a:r>
          </a:p>
        </xdr:txBody>
      </xdr:sp>
      <xdr:sp macro="" textlink="">
        <xdr:nvSpPr>
          <xdr:cNvPr id="15" name="Rectangle 14">
            <a:hlinkClick xmlns:r="http://schemas.openxmlformats.org/officeDocument/2006/relationships" r:id="rId7"/>
            <a:extLst>
              <a:ext uri="{FF2B5EF4-FFF2-40B4-BE49-F238E27FC236}">
                <a16:creationId xmlns:a16="http://schemas.microsoft.com/office/drawing/2014/main" id="{2683CBC0-1FEB-74ED-3089-92B0465F89E9}"/>
              </a:ext>
            </a:extLst>
          </xdr:cNvPr>
          <xdr:cNvSpPr/>
        </xdr:nvSpPr>
        <xdr:spPr>
          <a:xfrm>
            <a:off x="13685520" y="4625340"/>
            <a:ext cx="1280160" cy="457200"/>
          </a:xfrm>
          <a:prstGeom prst="rect">
            <a:avLst/>
          </a:prstGeom>
          <a:solidFill>
            <a:srgbClr val="C00000"/>
          </a:solidFill>
          <a:ln>
            <a:noFill/>
          </a:ln>
          <a:effectLst/>
          <a:scene3d>
            <a:camera prst="orthographicFront">
              <a:rot lat="0" lon="0" rev="0"/>
            </a:camera>
            <a:lightRig rig="glow" dir="t">
              <a:rot lat="0" lon="0" rev="14100000"/>
            </a:lightRig>
          </a:scene3d>
          <a:sp3d prstMaterial="softEdge">
            <a:bevelT w="127000" prst="artDeco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/>
              <a:t>Action Plan</a:t>
            </a:r>
          </a:p>
        </xdr:txBody>
      </xdr:sp>
      <xdr:sp macro="" textlink="">
        <xdr:nvSpPr>
          <xdr:cNvPr id="16" name="Rectangle 15">
            <a:hlinkClick xmlns:r="http://schemas.openxmlformats.org/officeDocument/2006/relationships" r:id="rId8"/>
            <a:extLst>
              <a:ext uri="{FF2B5EF4-FFF2-40B4-BE49-F238E27FC236}">
                <a16:creationId xmlns:a16="http://schemas.microsoft.com/office/drawing/2014/main" id="{AD0AF336-115C-C2C3-33AE-41A6EE0344E6}"/>
              </a:ext>
            </a:extLst>
          </xdr:cNvPr>
          <xdr:cNvSpPr/>
        </xdr:nvSpPr>
        <xdr:spPr>
          <a:xfrm>
            <a:off x="13075920" y="5143500"/>
            <a:ext cx="1280160" cy="457200"/>
          </a:xfrm>
          <a:prstGeom prst="rect">
            <a:avLst/>
          </a:prstGeom>
          <a:solidFill>
            <a:srgbClr val="660066"/>
          </a:solidFill>
          <a:ln>
            <a:noFill/>
          </a:ln>
          <a:effectLst/>
          <a:scene3d>
            <a:camera prst="orthographicFront">
              <a:rot lat="0" lon="0" rev="0"/>
            </a:camera>
            <a:lightRig rig="glow" dir="t">
              <a:rot lat="0" lon="0" rev="14100000"/>
            </a:lightRig>
          </a:scene3d>
          <a:sp3d prstMaterial="softEdge">
            <a:bevelT w="127000" prst="artDeco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U Dise Plus</a:t>
            </a:r>
          </a:p>
        </xdr:txBody>
      </xdr:sp>
    </xdr:grpSp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0</xdr:colOff>
      <xdr:row>22</xdr:row>
      <xdr:rowOff>152400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A505CCB-7176-4AA4-A086-07667BAE2A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187440" cy="8458200"/>
        </a:xfrm>
        <a:prstGeom prst="rect">
          <a:avLst/>
        </a:prstGeom>
      </xdr:spPr>
    </xdr:pic>
    <xdr:clientData/>
  </xdr:twoCellAnchor>
  <xdr:twoCellAnchor>
    <xdr:from>
      <xdr:col>7</xdr:col>
      <xdr:colOff>571500</xdr:colOff>
      <xdr:row>1</xdr:row>
      <xdr:rowOff>457200</xdr:rowOff>
    </xdr:from>
    <xdr:to>
      <xdr:col>10</xdr:col>
      <xdr:colOff>45720</xdr:colOff>
      <xdr:row>3</xdr:row>
      <xdr:rowOff>403860</xdr:rowOff>
    </xdr:to>
    <xdr:sp macro="" textlink="">
      <xdr:nvSpPr>
        <xdr:cNvPr id="3" name="Rectangle 2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6B45EC3B-DE21-4E43-8E89-02F0C1CE182D}"/>
            </a:ext>
          </a:extLst>
        </xdr:cNvPr>
        <xdr:cNvSpPr/>
      </xdr:nvSpPr>
      <xdr:spPr>
        <a:xfrm>
          <a:off x="6758940" y="640080"/>
          <a:ext cx="1303020" cy="1089660"/>
        </a:xfrm>
        <a:prstGeom prst="rect">
          <a:avLst/>
        </a:prstGeom>
        <a:solidFill>
          <a:srgbClr val="3333FF"/>
        </a:solidFill>
        <a:ln>
          <a:noFill/>
        </a:ln>
        <a:effectLst>
          <a:outerShdw blurRad="225425" dist="50800" dir="5220000" algn="ctr">
            <a:srgbClr val="000000">
              <a:alpha val="33000"/>
            </a:srgbClr>
          </a:outerShdw>
        </a:effectLst>
        <a:scene3d>
          <a:camera prst="perspectiveFront" fov="3300000">
            <a:rot lat="486000" lon="19530000" rev="174000"/>
          </a:camera>
          <a:lightRig rig="harsh" dir="t">
            <a:rot lat="0" lon="0" rev="3000000"/>
          </a:lightRig>
        </a:scene3d>
        <a:sp3d extrusionH="254000" contourW="19050">
          <a:bevelT w="82550" h="44450" prst="angle"/>
          <a:bevelB w="82550" h="44450" prst="angle"/>
          <a:contourClr>
            <a:srgbClr val="FFFFFF"/>
          </a:contourClr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N" sz="2400" b="1">
              <a:solidFill>
                <a:srgbClr val="FFFF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Home Page</a:t>
          </a:r>
        </a:p>
      </xdr:txBody>
    </xdr:sp>
    <xdr:clientData/>
  </xdr:twoCellAnchor>
  <xdr:twoCellAnchor>
    <xdr:from>
      <xdr:col>7</xdr:col>
      <xdr:colOff>556260</xdr:colOff>
      <xdr:row>4</xdr:row>
      <xdr:rowOff>312420</xdr:rowOff>
    </xdr:from>
    <xdr:to>
      <xdr:col>12</xdr:col>
      <xdr:colOff>335280</xdr:colOff>
      <xdr:row>9</xdr:row>
      <xdr:rowOff>68580</xdr:rowOff>
    </xdr:to>
    <xdr:grpSp>
      <xdr:nvGrpSpPr>
        <xdr:cNvPr id="10" name="Group 9">
          <a:extLst>
            <a:ext uri="{FF2B5EF4-FFF2-40B4-BE49-F238E27FC236}">
              <a16:creationId xmlns:a16="http://schemas.microsoft.com/office/drawing/2014/main" id="{C4C6D48C-6DF7-4E81-B902-16982ED5F082}"/>
            </a:ext>
          </a:extLst>
        </xdr:cNvPr>
        <xdr:cNvGrpSpPr/>
      </xdr:nvGrpSpPr>
      <xdr:grpSpPr>
        <a:xfrm>
          <a:off x="6743700" y="2110740"/>
          <a:ext cx="2827020" cy="2133600"/>
          <a:chOff x="12222480" y="3550920"/>
          <a:chExt cx="2827020" cy="2133600"/>
        </a:xfrm>
      </xdr:grpSpPr>
      <xdr:sp macro="" textlink="">
        <xdr:nvSpPr>
          <xdr:cNvPr id="11" name="Rectangle 10">
            <a:extLst>
              <a:ext uri="{FF2B5EF4-FFF2-40B4-BE49-F238E27FC236}">
                <a16:creationId xmlns:a16="http://schemas.microsoft.com/office/drawing/2014/main" id="{8FC4ACFA-94E7-5582-638E-92623919BDBA}"/>
              </a:ext>
            </a:extLst>
          </xdr:cNvPr>
          <xdr:cNvSpPr/>
        </xdr:nvSpPr>
        <xdr:spPr>
          <a:xfrm>
            <a:off x="12222480" y="3550920"/>
            <a:ext cx="2827020" cy="2133600"/>
          </a:xfrm>
          <a:prstGeom prst="rect">
            <a:avLst/>
          </a:prstGeom>
          <a:blipFill>
            <a:blip xmlns:r="http://schemas.openxmlformats.org/officeDocument/2006/relationships" r:embed="rId3"/>
            <a:tile tx="0" ty="0" sx="100000" sy="100000" flip="none" algn="tl"/>
          </a:blip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n-IN" sz="2200" b="1">
                <a:solidFill>
                  <a:srgbClr val="0066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SOE Patrak</a:t>
            </a:r>
            <a:r>
              <a:rPr lang="en-IN" sz="2200" b="1" baseline="0">
                <a:solidFill>
                  <a:srgbClr val="0066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 Buttons</a:t>
            </a:r>
            <a:endParaRPr lang="en-IN" sz="2200" b="1">
              <a:solidFill>
                <a:srgbClr val="006600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12" name="Rectangle 11">
            <a:hlinkClick xmlns:r="http://schemas.openxmlformats.org/officeDocument/2006/relationships" r:id="rId4"/>
            <a:extLst>
              <a:ext uri="{FF2B5EF4-FFF2-40B4-BE49-F238E27FC236}">
                <a16:creationId xmlns:a16="http://schemas.microsoft.com/office/drawing/2014/main" id="{BF3F047E-CAAF-574B-78EC-40E21C46C3E8}"/>
              </a:ext>
            </a:extLst>
          </xdr:cNvPr>
          <xdr:cNvSpPr/>
        </xdr:nvSpPr>
        <xdr:spPr>
          <a:xfrm>
            <a:off x="12336780" y="4091940"/>
            <a:ext cx="1280160" cy="457200"/>
          </a:xfrm>
          <a:prstGeom prst="rect">
            <a:avLst/>
          </a:prstGeom>
          <a:solidFill>
            <a:schemeClr val="tx1"/>
          </a:solidFill>
          <a:ln>
            <a:noFill/>
          </a:ln>
          <a:effectLst/>
          <a:scene3d>
            <a:camera prst="orthographicFront">
              <a:rot lat="0" lon="0" rev="0"/>
            </a:camera>
            <a:lightRig rig="glow" dir="t">
              <a:rot lat="0" lon="0" rev="14100000"/>
            </a:lightRig>
          </a:scene3d>
          <a:sp3d prstMaterial="softEdge">
            <a:bevelT w="127000" prst="artDeco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/>
              <a:t>School Grade</a:t>
            </a:r>
          </a:p>
        </xdr:txBody>
      </xdr:sp>
      <xdr:sp macro="" textlink="">
        <xdr:nvSpPr>
          <xdr:cNvPr id="13" name="Rectangle 12">
            <a:hlinkClick xmlns:r="http://schemas.openxmlformats.org/officeDocument/2006/relationships" r:id="rId5"/>
            <a:extLst>
              <a:ext uri="{FF2B5EF4-FFF2-40B4-BE49-F238E27FC236}">
                <a16:creationId xmlns:a16="http://schemas.microsoft.com/office/drawing/2014/main" id="{23345CE6-6994-FD3A-1655-AB3AEA09531D}"/>
              </a:ext>
            </a:extLst>
          </xdr:cNvPr>
          <xdr:cNvSpPr/>
        </xdr:nvSpPr>
        <xdr:spPr>
          <a:xfrm>
            <a:off x="13670280" y="4091940"/>
            <a:ext cx="1280160" cy="457200"/>
          </a:xfrm>
          <a:prstGeom prst="rect">
            <a:avLst/>
          </a:prstGeom>
          <a:solidFill>
            <a:srgbClr val="002060"/>
          </a:solidFill>
          <a:ln>
            <a:noFill/>
          </a:ln>
          <a:effectLst/>
          <a:scene3d>
            <a:camera prst="orthographicFront">
              <a:rot lat="0" lon="0" rev="0"/>
            </a:camera>
            <a:lightRig rig="glow" dir="t">
              <a:rot lat="0" lon="0" rev="14100000"/>
            </a:lightRig>
          </a:scene3d>
          <a:sp3d prstMaterial="softEdge">
            <a:bevelT w="127000" prst="artDeco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/>
              <a:t>Subject Grade</a:t>
            </a:r>
          </a:p>
        </xdr:txBody>
      </xdr:sp>
      <xdr:sp macro="" textlink="">
        <xdr:nvSpPr>
          <xdr:cNvPr id="14" name="Rectangle 13">
            <a:hlinkClick xmlns:r="http://schemas.openxmlformats.org/officeDocument/2006/relationships" r:id="rId6"/>
            <a:extLst>
              <a:ext uri="{FF2B5EF4-FFF2-40B4-BE49-F238E27FC236}">
                <a16:creationId xmlns:a16="http://schemas.microsoft.com/office/drawing/2014/main" id="{2E057982-68B2-E12D-D0AE-C4FFCDFA3F23}"/>
              </a:ext>
            </a:extLst>
          </xdr:cNvPr>
          <xdr:cNvSpPr/>
        </xdr:nvSpPr>
        <xdr:spPr>
          <a:xfrm>
            <a:off x="12352020" y="4625340"/>
            <a:ext cx="1280160" cy="457200"/>
          </a:xfrm>
          <a:prstGeom prst="rect">
            <a:avLst/>
          </a:prstGeom>
          <a:solidFill>
            <a:srgbClr val="008000"/>
          </a:solidFill>
          <a:ln>
            <a:noFill/>
          </a:ln>
          <a:effectLst/>
          <a:scene3d>
            <a:camera prst="orthographicFront">
              <a:rot lat="0" lon="0" rev="0"/>
            </a:camera>
            <a:lightRig rig="glow" dir="t">
              <a:rot lat="0" lon="0" rev="14100000"/>
            </a:lightRig>
          </a:scene3d>
          <a:sp3d prstMaterial="softEdge">
            <a:bevelT w="127000" prst="artDeco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/>
              <a:t>Pass Number </a:t>
            </a:r>
          </a:p>
        </xdr:txBody>
      </xdr:sp>
      <xdr:sp macro="" textlink="">
        <xdr:nvSpPr>
          <xdr:cNvPr id="15" name="Rectangle 14">
            <a:hlinkClick xmlns:r="http://schemas.openxmlformats.org/officeDocument/2006/relationships" r:id="rId7"/>
            <a:extLst>
              <a:ext uri="{FF2B5EF4-FFF2-40B4-BE49-F238E27FC236}">
                <a16:creationId xmlns:a16="http://schemas.microsoft.com/office/drawing/2014/main" id="{023A82E9-3722-A176-5AFC-30904DAB2534}"/>
              </a:ext>
            </a:extLst>
          </xdr:cNvPr>
          <xdr:cNvSpPr/>
        </xdr:nvSpPr>
        <xdr:spPr>
          <a:xfrm>
            <a:off x="13685520" y="4625340"/>
            <a:ext cx="1280160" cy="457200"/>
          </a:xfrm>
          <a:prstGeom prst="rect">
            <a:avLst/>
          </a:prstGeom>
          <a:solidFill>
            <a:srgbClr val="C00000"/>
          </a:solidFill>
          <a:ln>
            <a:noFill/>
          </a:ln>
          <a:effectLst/>
          <a:scene3d>
            <a:camera prst="orthographicFront">
              <a:rot lat="0" lon="0" rev="0"/>
            </a:camera>
            <a:lightRig rig="glow" dir="t">
              <a:rot lat="0" lon="0" rev="14100000"/>
            </a:lightRig>
          </a:scene3d>
          <a:sp3d prstMaterial="softEdge">
            <a:bevelT w="127000" prst="artDeco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/>
              <a:t>Action Plan</a:t>
            </a:r>
          </a:p>
        </xdr:txBody>
      </xdr:sp>
      <xdr:sp macro="" textlink="">
        <xdr:nvSpPr>
          <xdr:cNvPr id="16" name="Rectangle 15">
            <a:hlinkClick xmlns:r="http://schemas.openxmlformats.org/officeDocument/2006/relationships" r:id="rId8"/>
            <a:extLst>
              <a:ext uri="{FF2B5EF4-FFF2-40B4-BE49-F238E27FC236}">
                <a16:creationId xmlns:a16="http://schemas.microsoft.com/office/drawing/2014/main" id="{D31F335B-873C-3B09-0C1A-918B61DB0CC9}"/>
              </a:ext>
            </a:extLst>
          </xdr:cNvPr>
          <xdr:cNvSpPr/>
        </xdr:nvSpPr>
        <xdr:spPr>
          <a:xfrm>
            <a:off x="13075920" y="5143500"/>
            <a:ext cx="1280160" cy="457200"/>
          </a:xfrm>
          <a:prstGeom prst="rect">
            <a:avLst/>
          </a:prstGeom>
          <a:solidFill>
            <a:srgbClr val="660066"/>
          </a:solidFill>
          <a:ln>
            <a:noFill/>
          </a:ln>
          <a:effectLst/>
          <a:scene3d>
            <a:camera prst="orthographicFront">
              <a:rot lat="0" lon="0" rev="0"/>
            </a:camera>
            <a:lightRig rig="glow" dir="t">
              <a:rot lat="0" lon="0" rev="14100000"/>
            </a:lightRig>
          </a:scene3d>
          <a:sp3d prstMaterial="softEdge">
            <a:bevelT w="127000" prst="artDeco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U Dise Plus</a:t>
            </a:r>
          </a:p>
        </xdr:txBody>
      </xdr:sp>
    </xdr:grpSp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22860</xdr:rowOff>
    </xdr:from>
    <xdr:to>
      <xdr:col>8</xdr:col>
      <xdr:colOff>586740</xdr:colOff>
      <xdr:row>24</xdr:row>
      <xdr:rowOff>152400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9F98F29-4F39-460D-A938-274EDF0911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duotone>
            <a:schemeClr val="accent5">
              <a:shade val="45000"/>
              <a:satMod val="135000"/>
            </a:schemeClr>
            <a:prstClr val="white"/>
          </a:duotone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harpenSoften amount="5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2860"/>
          <a:ext cx="6080760" cy="8671560"/>
        </a:xfrm>
        <a:prstGeom prst="rect">
          <a:avLst/>
        </a:prstGeom>
      </xdr:spPr>
    </xdr:pic>
    <xdr:clientData/>
  </xdr:twoCellAnchor>
  <xdr:twoCellAnchor>
    <xdr:from>
      <xdr:col>9</xdr:col>
      <xdr:colOff>342900</xdr:colOff>
      <xdr:row>2</xdr:row>
      <xdr:rowOff>144780</xdr:rowOff>
    </xdr:from>
    <xdr:to>
      <xdr:col>11</xdr:col>
      <xdr:colOff>426720</xdr:colOff>
      <xdr:row>5</xdr:row>
      <xdr:rowOff>464820</xdr:rowOff>
    </xdr:to>
    <xdr:sp macro="" textlink="">
      <xdr:nvSpPr>
        <xdr:cNvPr id="3" name="Rectangle 2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6213BB3E-086A-4788-9A48-0594C890EA9F}"/>
            </a:ext>
          </a:extLst>
        </xdr:cNvPr>
        <xdr:cNvSpPr/>
      </xdr:nvSpPr>
      <xdr:spPr>
        <a:xfrm>
          <a:off x="6446520" y="632460"/>
          <a:ext cx="1303020" cy="1089660"/>
        </a:xfrm>
        <a:prstGeom prst="rect">
          <a:avLst/>
        </a:prstGeom>
        <a:solidFill>
          <a:srgbClr val="3333FF"/>
        </a:solidFill>
        <a:ln>
          <a:noFill/>
        </a:ln>
        <a:effectLst>
          <a:outerShdw blurRad="225425" dist="50800" dir="5220000" algn="ctr">
            <a:srgbClr val="000000">
              <a:alpha val="33000"/>
            </a:srgbClr>
          </a:outerShdw>
        </a:effectLst>
        <a:scene3d>
          <a:camera prst="perspectiveFront" fov="3300000">
            <a:rot lat="486000" lon="19530000" rev="174000"/>
          </a:camera>
          <a:lightRig rig="harsh" dir="t">
            <a:rot lat="0" lon="0" rev="3000000"/>
          </a:lightRig>
        </a:scene3d>
        <a:sp3d extrusionH="254000" contourW="19050">
          <a:bevelT w="82550" h="44450" prst="angle"/>
          <a:bevelB w="82550" h="44450" prst="angle"/>
          <a:contourClr>
            <a:srgbClr val="FFFFFF"/>
          </a:contourClr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N" sz="2400" b="1">
              <a:solidFill>
                <a:srgbClr val="FFFF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Home Page</a:t>
          </a:r>
        </a:p>
      </xdr:txBody>
    </xdr:sp>
    <xdr:clientData/>
  </xdr:twoCellAnchor>
  <xdr:twoCellAnchor>
    <xdr:from>
      <xdr:col>9</xdr:col>
      <xdr:colOff>381000</xdr:colOff>
      <xdr:row>5</xdr:row>
      <xdr:rowOff>762000</xdr:rowOff>
    </xdr:from>
    <xdr:to>
      <xdr:col>14</xdr:col>
      <xdr:colOff>160020</xdr:colOff>
      <xdr:row>10</xdr:row>
      <xdr:rowOff>358140</xdr:rowOff>
    </xdr:to>
    <xdr:grpSp>
      <xdr:nvGrpSpPr>
        <xdr:cNvPr id="10" name="Group 9">
          <a:extLst>
            <a:ext uri="{FF2B5EF4-FFF2-40B4-BE49-F238E27FC236}">
              <a16:creationId xmlns:a16="http://schemas.microsoft.com/office/drawing/2014/main" id="{04F6DD30-C0BA-4B00-BE87-B8D3CD41036A}"/>
            </a:ext>
          </a:extLst>
        </xdr:cNvPr>
        <xdr:cNvGrpSpPr/>
      </xdr:nvGrpSpPr>
      <xdr:grpSpPr>
        <a:xfrm>
          <a:off x="6438900" y="2019300"/>
          <a:ext cx="2827020" cy="2133600"/>
          <a:chOff x="12222480" y="3550920"/>
          <a:chExt cx="2827020" cy="2133600"/>
        </a:xfrm>
      </xdr:grpSpPr>
      <xdr:sp macro="" textlink="">
        <xdr:nvSpPr>
          <xdr:cNvPr id="11" name="Rectangle 10">
            <a:extLst>
              <a:ext uri="{FF2B5EF4-FFF2-40B4-BE49-F238E27FC236}">
                <a16:creationId xmlns:a16="http://schemas.microsoft.com/office/drawing/2014/main" id="{6B9A72FA-1BF9-8849-0BF8-1414BE7375FA}"/>
              </a:ext>
            </a:extLst>
          </xdr:cNvPr>
          <xdr:cNvSpPr/>
        </xdr:nvSpPr>
        <xdr:spPr>
          <a:xfrm>
            <a:off x="12222480" y="3550920"/>
            <a:ext cx="2827020" cy="2133600"/>
          </a:xfrm>
          <a:prstGeom prst="rect">
            <a:avLst/>
          </a:prstGeom>
          <a:blipFill>
            <a:blip xmlns:r="http://schemas.openxmlformats.org/officeDocument/2006/relationships" r:embed="rId4"/>
            <a:tile tx="0" ty="0" sx="100000" sy="100000" flip="none" algn="tl"/>
          </a:blip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n-IN" sz="2200" b="1">
                <a:solidFill>
                  <a:srgbClr val="0066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SOE Patrak</a:t>
            </a:r>
            <a:r>
              <a:rPr lang="en-IN" sz="2200" b="1" baseline="0">
                <a:solidFill>
                  <a:srgbClr val="0066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 Buttons</a:t>
            </a:r>
            <a:endParaRPr lang="en-IN" sz="2200" b="1">
              <a:solidFill>
                <a:srgbClr val="006600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12" name="Rectangle 11">
            <a:hlinkClick xmlns:r="http://schemas.openxmlformats.org/officeDocument/2006/relationships" r:id="rId5"/>
            <a:extLst>
              <a:ext uri="{FF2B5EF4-FFF2-40B4-BE49-F238E27FC236}">
                <a16:creationId xmlns:a16="http://schemas.microsoft.com/office/drawing/2014/main" id="{4B2AFDD1-FCF4-09C0-6CD6-6100E3010504}"/>
              </a:ext>
            </a:extLst>
          </xdr:cNvPr>
          <xdr:cNvSpPr/>
        </xdr:nvSpPr>
        <xdr:spPr>
          <a:xfrm>
            <a:off x="12336780" y="4091940"/>
            <a:ext cx="1280160" cy="457200"/>
          </a:xfrm>
          <a:prstGeom prst="rect">
            <a:avLst/>
          </a:prstGeom>
          <a:solidFill>
            <a:schemeClr val="tx1"/>
          </a:solidFill>
          <a:ln>
            <a:noFill/>
          </a:ln>
          <a:effectLst/>
          <a:scene3d>
            <a:camera prst="orthographicFront">
              <a:rot lat="0" lon="0" rev="0"/>
            </a:camera>
            <a:lightRig rig="glow" dir="t">
              <a:rot lat="0" lon="0" rev="14100000"/>
            </a:lightRig>
          </a:scene3d>
          <a:sp3d prstMaterial="softEdge">
            <a:bevelT w="127000" prst="artDeco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/>
              <a:t>School Grade</a:t>
            </a:r>
          </a:p>
        </xdr:txBody>
      </xdr:sp>
      <xdr:sp macro="" textlink="">
        <xdr:nvSpPr>
          <xdr:cNvPr id="13" name="Rectangle 12">
            <a:hlinkClick xmlns:r="http://schemas.openxmlformats.org/officeDocument/2006/relationships" r:id="rId6"/>
            <a:extLst>
              <a:ext uri="{FF2B5EF4-FFF2-40B4-BE49-F238E27FC236}">
                <a16:creationId xmlns:a16="http://schemas.microsoft.com/office/drawing/2014/main" id="{21F95095-A26B-A76E-169B-E0070996C811}"/>
              </a:ext>
            </a:extLst>
          </xdr:cNvPr>
          <xdr:cNvSpPr/>
        </xdr:nvSpPr>
        <xdr:spPr>
          <a:xfrm>
            <a:off x="13670280" y="4091940"/>
            <a:ext cx="1280160" cy="457200"/>
          </a:xfrm>
          <a:prstGeom prst="rect">
            <a:avLst/>
          </a:prstGeom>
          <a:solidFill>
            <a:srgbClr val="002060"/>
          </a:solidFill>
          <a:ln>
            <a:noFill/>
          </a:ln>
          <a:effectLst/>
          <a:scene3d>
            <a:camera prst="orthographicFront">
              <a:rot lat="0" lon="0" rev="0"/>
            </a:camera>
            <a:lightRig rig="glow" dir="t">
              <a:rot lat="0" lon="0" rev="14100000"/>
            </a:lightRig>
          </a:scene3d>
          <a:sp3d prstMaterial="softEdge">
            <a:bevelT w="127000" prst="artDeco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/>
              <a:t>Subject Grade</a:t>
            </a:r>
          </a:p>
        </xdr:txBody>
      </xdr:sp>
      <xdr:sp macro="" textlink="">
        <xdr:nvSpPr>
          <xdr:cNvPr id="14" name="Rectangle 13">
            <a:hlinkClick xmlns:r="http://schemas.openxmlformats.org/officeDocument/2006/relationships" r:id="rId7"/>
            <a:extLst>
              <a:ext uri="{FF2B5EF4-FFF2-40B4-BE49-F238E27FC236}">
                <a16:creationId xmlns:a16="http://schemas.microsoft.com/office/drawing/2014/main" id="{768B6E02-2419-9A32-A036-80852A384BB8}"/>
              </a:ext>
            </a:extLst>
          </xdr:cNvPr>
          <xdr:cNvSpPr/>
        </xdr:nvSpPr>
        <xdr:spPr>
          <a:xfrm>
            <a:off x="12352020" y="4625340"/>
            <a:ext cx="1280160" cy="457200"/>
          </a:xfrm>
          <a:prstGeom prst="rect">
            <a:avLst/>
          </a:prstGeom>
          <a:solidFill>
            <a:srgbClr val="008000"/>
          </a:solidFill>
          <a:ln>
            <a:noFill/>
          </a:ln>
          <a:effectLst/>
          <a:scene3d>
            <a:camera prst="orthographicFront">
              <a:rot lat="0" lon="0" rev="0"/>
            </a:camera>
            <a:lightRig rig="glow" dir="t">
              <a:rot lat="0" lon="0" rev="14100000"/>
            </a:lightRig>
          </a:scene3d>
          <a:sp3d prstMaterial="softEdge">
            <a:bevelT w="127000" prst="artDeco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/>
              <a:t>Pass Number </a:t>
            </a:r>
          </a:p>
        </xdr:txBody>
      </xdr:sp>
      <xdr:sp macro="" textlink="">
        <xdr:nvSpPr>
          <xdr:cNvPr id="15" name="Rectangle 14">
            <a:hlinkClick xmlns:r="http://schemas.openxmlformats.org/officeDocument/2006/relationships" r:id="rId8"/>
            <a:extLst>
              <a:ext uri="{FF2B5EF4-FFF2-40B4-BE49-F238E27FC236}">
                <a16:creationId xmlns:a16="http://schemas.microsoft.com/office/drawing/2014/main" id="{43E7B8D1-30D6-8058-BAB3-B93798F7961E}"/>
              </a:ext>
            </a:extLst>
          </xdr:cNvPr>
          <xdr:cNvSpPr/>
        </xdr:nvSpPr>
        <xdr:spPr>
          <a:xfrm>
            <a:off x="13685520" y="4625340"/>
            <a:ext cx="1280160" cy="457200"/>
          </a:xfrm>
          <a:prstGeom prst="rect">
            <a:avLst/>
          </a:prstGeom>
          <a:solidFill>
            <a:srgbClr val="C00000"/>
          </a:solidFill>
          <a:ln>
            <a:noFill/>
          </a:ln>
          <a:effectLst/>
          <a:scene3d>
            <a:camera prst="orthographicFront">
              <a:rot lat="0" lon="0" rev="0"/>
            </a:camera>
            <a:lightRig rig="glow" dir="t">
              <a:rot lat="0" lon="0" rev="14100000"/>
            </a:lightRig>
          </a:scene3d>
          <a:sp3d prstMaterial="softEdge">
            <a:bevelT w="127000" prst="artDeco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/>
              <a:t>Action Plan</a:t>
            </a:r>
          </a:p>
        </xdr:txBody>
      </xdr:sp>
      <xdr:sp macro="" textlink="">
        <xdr:nvSpPr>
          <xdr:cNvPr id="16" name="Rectangle 15">
            <a:hlinkClick xmlns:r="http://schemas.openxmlformats.org/officeDocument/2006/relationships" r:id="rId9"/>
            <a:extLst>
              <a:ext uri="{FF2B5EF4-FFF2-40B4-BE49-F238E27FC236}">
                <a16:creationId xmlns:a16="http://schemas.microsoft.com/office/drawing/2014/main" id="{A0BA5D39-E90F-CAED-ADB0-8F55A02F26DA}"/>
              </a:ext>
            </a:extLst>
          </xdr:cNvPr>
          <xdr:cNvSpPr/>
        </xdr:nvSpPr>
        <xdr:spPr>
          <a:xfrm>
            <a:off x="13075920" y="5143500"/>
            <a:ext cx="1280160" cy="457200"/>
          </a:xfrm>
          <a:prstGeom prst="rect">
            <a:avLst/>
          </a:prstGeom>
          <a:solidFill>
            <a:srgbClr val="660066"/>
          </a:solidFill>
          <a:ln>
            <a:noFill/>
          </a:ln>
          <a:effectLst/>
          <a:scene3d>
            <a:camera prst="orthographicFront">
              <a:rot lat="0" lon="0" rev="0"/>
            </a:camera>
            <a:lightRig rig="glow" dir="t">
              <a:rot lat="0" lon="0" rev="14100000"/>
            </a:lightRig>
          </a:scene3d>
          <a:sp3d prstMaterial="softEdge">
            <a:bevelT w="127000" prst="artDeco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U Dise Plus</a:t>
            </a:r>
          </a:p>
        </xdr:txBody>
      </xdr:sp>
    </xdr:grp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brije\Dropbox\Important%20file%20By%20Brijesh%20Patel\result\Version%201.5\Result%20Std%204%20(Version%201.5).xlsx" TargetMode="External"/><Relationship Id="rId1" Type="http://schemas.openxmlformats.org/officeDocument/2006/relationships/externalLinkPath" Target="Result%20Std%204%20(Version%201.5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dex_Brijesh"/>
      <sheetName val="PROBLEMS"/>
      <sheetName val="Data Entry"/>
      <sheetName val="Gujarati"/>
      <sheetName val="Maths"/>
      <sheetName val="Hindi"/>
      <sheetName val="English"/>
      <sheetName val="Evs"/>
      <sheetName val="Mark Slip"/>
      <sheetName val="Attandance Day"/>
      <sheetName val="UDISE PLUS"/>
      <sheetName val="Title-C"/>
      <sheetName val="SEM1 PATRAK-C"/>
      <sheetName val="PATRAK-C"/>
      <sheetName val="Title-B"/>
      <sheetName val="SEM1 PATRAK-B"/>
      <sheetName val="SEM2 PATRAK-B"/>
      <sheetName val="PATRAK-F"/>
      <sheetName val="PATRAK-F 2PAGE"/>
      <sheetName val="PRIVATE RESULT"/>
      <sheetName val="School Grade"/>
      <sheetName val="Subject Grade"/>
      <sheetName val="Pass No"/>
      <sheetName val="Action Plan"/>
    </sheetNames>
    <sheetDataSet>
      <sheetData sheetId="0" refreshError="1"/>
      <sheetData sheetId="1" refreshError="1"/>
      <sheetData sheetId="2">
        <row r="2">
          <cell r="B2" t="str">
            <v>કુવાદરા પ્રાથમિક શાળા</v>
          </cell>
        </row>
        <row r="3">
          <cell r="J3" t="str">
            <v>અ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chat.whatsapp.com/DNQ8guLr9uGFARwSJZrYMu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3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4.bin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5.bin"/><Relationship Id="rId4" Type="http://schemas.openxmlformats.org/officeDocument/2006/relationships/comments" Target="../comments2.xml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6.bin"/><Relationship Id="rId4" Type="http://schemas.openxmlformats.org/officeDocument/2006/relationships/comments" Target="../comments3.xml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7.bin"/><Relationship Id="rId4" Type="http://schemas.openxmlformats.org/officeDocument/2006/relationships/comments" Target="../comments4.xml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18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19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0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3767F1-5C17-4CE0-A073-D22C0F2926FA}">
  <sheetPr>
    <tabColor rgb="FF66FFFF"/>
  </sheetPr>
  <dimension ref="A1:V38"/>
  <sheetViews>
    <sheetView showGridLines="0" tabSelected="1" topLeftCell="D1" zoomScaleNormal="100" workbookViewId="0">
      <selection activeCell="F4" sqref="F4"/>
    </sheetView>
  </sheetViews>
  <sheetFormatPr defaultRowHeight="14.4"/>
  <cols>
    <col min="1" max="1" width="4.33203125" customWidth="1"/>
    <col min="2" max="2" width="89.5546875" customWidth="1"/>
    <col min="3" max="3" width="2.6640625" customWidth="1"/>
    <col min="4" max="4" width="70.33203125" customWidth="1"/>
    <col min="17" max="17" width="11.5546875" customWidth="1"/>
    <col min="18" max="18" width="10.33203125" bestFit="1" customWidth="1"/>
  </cols>
  <sheetData>
    <row r="1" spans="1:22" ht="28.8">
      <c r="A1" s="254"/>
      <c r="D1" s="255"/>
      <c r="Q1" s="306" t="s">
        <v>416</v>
      </c>
      <c r="R1" s="365">
        <v>3</v>
      </c>
    </row>
    <row r="2" spans="1:22" ht="15.6">
      <c r="A2" s="254"/>
      <c r="D2" s="256"/>
      <c r="Q2" s="297" t="s">
        <v>357</v>
      </c>
      <c r="R2" s="298">
        <v>45575</v>
      </c>
    </row>
    <row r="3" spans="1:22" ht="16.2" thickBot="1">
      <c r="A3" s="254"/>
      <c r="D3" s="256"/>
      <c r="Q3" s="297" t="s">
        <v>358</v>
      </c>
      <c r="R3" s="302">
        <v>45940</v>
      </c>
    </row>
    <row r="4" spans="1:22" ht="37.950000000000003" customHeight="1" thickTop="1" thickBot="1">
      <c r="A4" s="257">
        <v>1</v>
      </c>
      <c r="B4" s="258" t="s">
        <v>339</v>
      </c>
      <c r="C4" s="259"/>
      <c r="D4" s="260" t="s">
        <v>335</v>
      </c>
    </row>
    <row r="5" spans="1:22" ht="18.600000000000001" thickBot="1">
      <c r="A5" s="261"/>
      <c r="B5" s="262"/>
      <c r="C5" s="259"/>
      <c r="D5" s="263"/>
      <c r="Q5" s="372" t="s">
        <v>415</v>
      </c>
      <c r="R5" s="373"/>
      <c r="S5" s="373"/>
      <c r="T5" s="373"/>
      <c r="U5" s="373"/>
      <c r="V5" s="374"/>
    </row>
    <row r="6" spans="1:22" ht="19.2" thickTop="1" thickBot="1">
      <c r="A6" s="264">
        <v>2</v>
      </c>
      <c r="B6" s="265" t="s">
        <v>336</v>
      </c>
      <c r="C6" s="259"/>
      <c r="D6" s="266" t="s">
        <v>337</v>
      </c>
      <c r="Q6" s="375"/>
      <c r="R6" s="376"/>
      <c r="S6" s="376"/>
      <c r="T6" s="376"/>
      <c r="U6" s="376"/>
      <c r="V6" s="377"/>
    </row>
    <row r="7" spans="1:22" ht="18.600000000000001" thickBot="1">
      <c r="A7" s="261"/>
      <c r="B7" s="262"/>
      <c r="C7" s="259"/>
      <c r="D7" s="267"/>
      <c r="Q7" s="378" t="s">
        <v>417</v>
      </c>
      <c r="R7" s="379"/>
      <c r="S7" s="379"/>
      <c r="T7" s="379"/>
      <c r="U7" s="379"/>
      <c r="V7" s="380"/>
    </row>
    <row r="8" spans="1:22" ht="37.200000000000003" thickTop="1" thickBot="1">
      <c r="A8" s="268">
        <v>3</v>
      </c>
      <c r="B8" s="269" t="s">
        <v>338</v>
      </c>
      <c r="C8" s="259"/>
      <c r="D8" s="270" t="s">
        <v>355</v>
      </c>
      <c r="Q8" s="381"/>
      <c r="R8" s="382"/>
      <c r="S8" s="382"/>
      <c r="T8" s="382"/>
      <c r="U8" s="382"/>
      <c r="V8" s="383"/>
    </row>
    <row r="9" spans="1:22" ht="18.600000000000001" thickBot="1">
      <c r="A9" s="261"/>
      <c r="B9" s="262"/>
      <c r="C9" s="259"/>
      <c r="D9" s="267"/>
    </row>
    <row r="10" spans="1:22" ht="19.2" thickTop="1" thickBot="1">
      <c r="A10" s="271">
        <v>4</v>
      </c>
      <c r="B10" s="272" t="s">
        <v>343</v>
      </c>
      <c r="C10" s="259"/>
      <c r="D10" s="273" t="s">
        <v>340</v>
      </c>
    </row>
    <row r="11" spans="1:22" ht="18.600000000000001" thickBot="1">
      <c r="A11" s="261"/>
      <c r="B11" s="262"/>
      <c r="C11" s="259"/>
      <c r="D11" s="267"/>
    </row>
    <row r="12" spans="1:22" ht="37.200000000000003" thickTop="1" thickBot="1">
      <c r="A12" s="274">
        <v>5</v>
      </c>
      <c r="B12" s="275" t="s">
        <v>347</v>
      </c>
      <c r="C12" s="259"/>
      <c r="D12" s="276" t="s">
        <v>356</v>
      </c>
      <c r="P12" s="369"/>
      <c r="Q12" s="369"/>
      <c r="R12" s="369"/>
      <c r="S12" s="369"/>
    </row>
    <row r="13" spans="1:22" ht="19.5" customHeight="1" thickBot="1">
      <c r="A13" s="261"/>
      <c r="B13" s="262"/>
      <c r="C13" s="259"/>
      <c r="D13" s="267"/>
      <c r="P13" s="369"/>
      <c r="Q13" s="369"/>
      <c r="R13" s="369"/>
      <c r="S13" s="369"/>
    </row>
    <row r="14" spans="1:22" ht="37.200000000000003" thickTop="1" thickBot="1">
      <c r="A14" s="277">
        <v>6</v>
      </c>
      <c r="B14" s="278" t="s">
        <v>341</v>
      </c>
      <c r="C14" s="259"/>
      <c r="D14" s="279" t="s">
        <v>342</v>
      </c>
      <c r="P14" s="370"/>
      <c r="Q14" s="371"/>
      <c r="R14" s="371"/>
      <c r="S14" s="371"/>
    </row>
    <row r="15" spans="1:22" ht="19.5" customHeight="1" thickBot="1">
      <c r="A15" s="261"/>
      <c r="B15" s="262"/>
      <c r="C15" s="259"/>
      <c r="D15" s="267"/>
      <c r="P15" s="371"/>
      <c r="Q15" s="371"/>
      <c r="R15" s="371"/>
      <c r="S15" s="371"/>
    </row>
    <row r="16" spans="1:22" ht="39" customHeight="1" thickTop="1" thickBot="1">
      <c r="A16" s="280">
        <v>7</v>
      </c>
      <c r="B16" s="281" t="s">
        <v>343</v>
      </c>
      <c r="C16" s="259"/>
      <c r="D16" s="282" t="s">
        <v>344</v>
      </c>
    </row>
    <row r="17" spans="1:4" ht="18.600000000000001" thickBot="1">
      <c r="A17" s="261"/>
      <c r="B17" s="262"/>
      <c r="C17" s="259"/>
      <c r="D17" s="263"/>
    </row>
    <row r="18" spans="1:4" ht="37.200000000000003" thickTop="1" thickBot="1">
      <c r="A18" s="283">
        <v>8</v>
      </c>
      <c r="B18" s="284" t="s">
        <v>348</v>
      </c>
      <c r="C18" s="259"/>
      <c r="D18" s="285" t="s">
        <v>345</v>
      </c>
    </row>
    <row r="19" spans="1:4" ht="18.600000000000001" thickBot="1">
      <c r="A19" s="261"/>
      <c r="B19" s="262"/>
      <c r="C19" s="259"/>
    </row>
    <row r="20" spans="1:4" ht="19.2" thickTop="1" thickBot="1">
      <c r="A20" s="286">
        <v>9</v>
      </c>
      <c r="B20" s="287" t="s">
        <v>349</v>
      </c>
      <c r="C20" s="259"/>
      <c r="D20" s="367" t="s">
        <v>414</v>
      </c>
    </row>
    <row r="21" spans="1:4" ht="18.600000000000001" thickBot="1">
      <c r="A21" s="261"/>
      <c r="B21" s="262"/>
      <c r="C21" s="259"/>
      <c r="D21" s="368"/>
    </row>
    <row r="22" spans="1:4" ht="19.2" thickTop="1" thickBot="1">
      <c r="A22" s="288">
        <v>10</v>
      </c>
      <c r="B22" s="289" t="s">
        <v>350</v>
      </c>
      <c r="C22" s="259"/>
    </row>
    <row r="23" spans="1:4" ht="18.600000000000001" thickBot="1">
      <c r="A23" s="261"/>
      <c r="B23" s="262"/>
      <c r="C23" s="259"/>
    </row>
    <row r="24" spans="1:4" ht="18.600000000000001" thickBot="1">
      <c r="A24" s="257">
        <v>11</v>
      </c>
      <c r="B24" s="258" t="s">
        <v>351</v>
      </c>
      <c r="C24" s="259"/>
    </row>
    <row r="25" spans="1:4" ht="18.600000000000001" thickBot="1">
      <c r="A25" s="261"/>
      <c r="B25" s="262"/>
      <c r="C25" s="259"/>
    </row>
    <row r="26" spans="1:4" ht="18.600000000000001" thickBot="1">
      <c r="A26" s="290">
        <v>12</v>
      </c>
      <c r="B26" s="291" t="s">
        <v>352</v>
      </c>
      <c r="C26" s="259"/>
    </row>
    <row r="27" spans="1:4" ht="18.600000000000001" thickBot="1">
      <c r="A27" s="261"/>
      <c r="B27" s="262"/>
      <c r="C27" s="259"/>
    </row>
    <row r="28" spans="1:4" ht="18.600000000000001" thickBot="1">
      <c r="A28" s="268">
        <v>13</v>
      </c>
      <c r="B28" s="269" t="s">
        <v>353</v>
      </c>
      <c r="C28" s="259"/>
    </row>
    <row r="29" spans="1:4" ht="21.6" thickBot="1">
      <c r="A29" s="261"/>
      <c r="B29" s="262"/>
      <c r="C29" s="259"/>
      <c r="D29" s="292"/>
    </row>
    <row r="30" spans="1:4" ht="21.6" thickBot="1">
      <c r="A30" s="271">
        <v>14</v>
      </c>
      <c r="B30" s="272" t="s">
        <v>354</v>
      </c>
      <c r="C30" s="259"/>
      <c r="D30" s="292"/>
    </row>
    <row r="31" spans="1:4" ht="15" thickBot="1">
      <c r="A31" s="293"/>
      <c r="B31" s="294"/>
      <c r="D31" s="295"/>
    </row>
    <row r="32" spans="1:4" ht="25.95" customHeight="1" thickBot="1">
      <c r="A32" s="274">
        <v>15</v>
      </c>
      <c r="B32" s="275" t="s">
        <v>346</v>
      </c>
      <c r="C32" s="259"/>
      <c r="D32" s="366"/>
    </row>
    <row r="33" spans="1:4" ht="18">
      <c r="A33" s="296"/>
      <c r="B33" s="259"/>
      <c r="C33" s="259"/>
      <c r="D33" s="366"/>
    </row>
    <row r="34" spans="1:4" ht="18">
      <c r="A34" s="296"/>
      <c r="B34" s="259"/>
      <c r="C34" s="259"/>
      <c r="D34" s="366"/>
    </row>
    <row r="35" spans="1:4" ht="18">
      <c r="A35" s="296"/>
      <c r="B35" s="259"/>
      <c r="C35" s="259"/>
      <c r="D35" s="366"/>
    </row>
    <row r="36" spans="1:4" ht="18">
      <c r="A36" s="296"/>
      <c r="B36" s="259"/>
      <c r="C36" s="259"/>
      <c r="D36" s="366"/>
    </row>
    <row r="37" spans="1:4">
      <c r="A37" s="254"/>
      <c r="D37" s="366"/>
    </row>
    <row r="38" spans="1:4">
      <c r="A38" s="254"/>
      <c r="D38" s="366"/>
    </row>
  </sheetData>
  <sheetProtection algorithmName="SHA-512" hashValue="YN611FybR7XxOu44Lh9q0PmBq+XSEH9vxn9k064pZcua6F94p06S10peoQ+vmCQxVumgmwfOgt4Yw+jzNn/82A==" saltValue="zCNLAuG3nc1uEOPPJ7nvag==" spinCount="100000" sheet="1" objects="1" scenarios="1"/>
  <mergeCells count="6">
    <mergeCell ref="D32:D38"/>
    <mergeCell ref="D20:D21"/>
    <mergeCell ref="P12:S13"/>
    <mergeCell ref="P14:S15"/>
    <mergeCell ref="Q5:V6"/>
    <mergeCell ref="Q7:V8"/>
  </mergeCells>
  <hyperlinks>
    <hyperlink ref="Q7" r:id="rId1" xr:uid="{8D2739A2-8F18-4416-98A2-2FE0CAA0842C}"/>
  </hyperlinks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A1D6F0-560B-4586-BEA4-2CC280B94245}">
  <sheetPr>
    <tabColor rgb="FF00B050"/>
  </sheetPr>
  <dimension ref="A2:K53"/>
  <sheetViews>
    <sheetView showGridLines="0" workbookViewId="0"/>
  </sheetViews>
  <sheetFormatPr defaultRowHeight="15.6"/>
  <cols>
    <col min="1" max="16384" width="8.88671875" style="156"/>
  </cols>
  <sheetData>
    <row r="2" spans="1:11" ht="23.4">
      <c r="A2" s="384" t="s">
        <v>418</v>
      </c>
      <c r="B2" s="384"/>
      <c r="C2" s="384"/>
      <c r="D2" s="384"/>
      <c r="E2" s="384"/>
      <c r="F2" s="384"/>
      <c r="G2" s="384"/>
      <c r="H2" s="384"/>
      <c r="I2" s="384"/>
      <c r="J2" s="384"/>
      <c r="K2" s="384"/>
    </row>
    <row r="4" spans="1:11" ht="21">
      <c r="A4" s="307" t="s">
        <v>419</v>
      </c>
    </row>
    <row r="5" spans="1:11" ht="21">
      <c r="A5" s="308" t="s">
        <v>420</v>
      </c>
    </row>
    <row r="7" spans="1:11" ht="21">
      <c r="A7" s="307" t="s">
        <v>421</v>
      </c>
    </row>
    <row r="8" spans="1:11" ht="21">
      <c r="A8" s="308" t="s">
        <v>422</v>
      </c>
    </row>
    <row r="10" spans="1:11" ht="21">
      <c r="A10" s="307" t="s">
        <v>423</v>
      </c>
    </row>
    <row r="11" spans="1:11" ht="21">
      <c r="A11" s="308" t="s">
        <v>424</v>
      </c>
    </row>
    <row r="13" spans="1:11" ht="21">
      <c r="A13" s="307" t="s">
        <v>425</v>
      </c>
    </row>
    <row r="14" spans="1:11" ht="21">
      <c r="A14" s="308" t="s">
        <v>426</v>
      </c>
    </row>
    <row r="16" spans="1:11" ht="21">
      <c r="A16" s="307" t="s">
        <v>427</v>
      </c>
    </row>
    <row r="17" spans="1:1" ht="21">
      <c r="A17" s="308" t="s">
        <v>428</v>
      </c>
    </row>
    <row r="19" spans="1:1" ht="21">
      <c r="A19" s="307" t="s">
        <v>429</v>
      </c>
    </row>
    <row r="20" spans="1:1" ht="21">
      <c r="A20" s="308" t="s">
        <v>430</v>
      </c>
    </row>
    <row r="22" spans="1:1" ht="21">
      <c r="A22" s="307" t="s">
        <v>431</v>
      </c>
    </row>
    <row r="23" spans="1:1" ht="21">
      <c r="A23" s="308" t="s">
        <v>428</v>
      </c>
    </row>
    <row r="25" spans="1:1" ht="21">
      <c r="A25" s="307" t="s">
        <v>432</v>
      </c>
    </row>
    <row r="26" spans="1:1" ht="21">
      <c r="A26" s="308" t="s">
        <v>433</v>
      </c>
    </row>
    <row r="28" spans="1:1" ht="21">
      <c r="A28" s="307" t="s">
        <v>434</v>
      </c>
    </row>
    <row r="29" spans="1:1" ht="21">
      <c r="A29" s="308" t="s">
        <v>435</v>
      </c>
    </row>
    <row r="31" spans="1:1" ht="21">
      <c r="A31" s="307" t="s">
        <v>436</v>
      </c>
    </row>
    <row r="32" spans="1:1" ht="21">
      <c r="A32" s="308" t="s">
        <v>437</v>
      </c>
    </row>
    <row r="34" spans="1:1" ht="21">
      <c r="A34" s="307" t="s">
        <v>438</v>
      </c>
    </row>
    <row r="35" spans="1:1" ht="21">
      <c r="A35" s="308" t="s">
        <v>439</v>
      </c>
    </row>
    <row r="37" spans="1:1" ht="21">
      <c r="A37" s="307" t="s">
        <v>440</v>
      </c>
    </row>
    <row r="38" spans="1:1" ht="21">
      <c r="A38" s="308" t="s">
        <v>441</v>
      </c>
    </row>
    <row r="40" spans="1:1" ht="21">
      <c r="A40" s="307" t="s">
        <v>442</v>
      </c>
    </row>
    <row r="41" spans="1:1" ht="21">
      <c r="A41" s="308" t="s">
        <v>443</v>
      </c>
    </row>
    <row r="43" spans="1:1" ht="21">
      <c r="A43" s="307" t="s">
        <v>444</v>
      </c>
    </row>
    <row r="44" spans="1:1" ht="21">
      <c r="A44" s="308" t="s">
        <v>445</v>
      </c>
    </row>
    <row r="46" spans="1:1" ht="21">
      <c r="A46" s="307" t="s">
        <v>446</v>
      </c>
    </row>
    <row r="47" spans="1:1" ht="21">
      <c r="A47" s="308" t="s">
        <v>447</v>
      </c>
    </row>
    <row r="48" spans="1:1" ht="21">
      <c r="A48" s="308" t="s">
        <v>448</v>
      </c>
    </row>
    <row r="52" spans="1:1" ht="21">
      <c r="A52" s="309" t="s">
        <v>449</v>
      </c>
    </row>
    <row r="53" spans="1:1" ht="21">
      <c r="A53" s="309" t="s">
        <v>450</v>
      </c>
    </row>
  </sheetData>
  <sheetProtection algorithmName="SHA-512" hashValue="d/vWl9bdE9pMXQPDoxmGC7X+Xch29pldEY48OdVE1BGvtSN1bks6128RmstKlIup0VeQVAq7ZGbQXwuk+m+5AA==" saltValue="v7I5++ruWTbo/39uIm3HNQ==" spinCount="100000" sheet="1" objects="1" scenarios="1"/>
  <mergeCells count="1">
    <mergeCell ref="A2:K2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2:V67"/>
  <sheetViews>
    <sheetView showGridLines="0" topLeftCell="B1" workbookViewId="0">
      <selection activeCell="G4" sqref="G4:H4"/>
    </sheetView>
  </sheetViews>
  <sheetFormatPr defaultRowHeight="14.4"/>
  <cols>
    <col min="1" max="1" width="10.5546875" customWidth="1"/>
    <col min="2" max="2" width="27" customWidth="1"/>
    <col min="3" max="3" width="10.109375" customWidth="1"/>
    <col min="4" max="4" width="13.6640625" customWidth="1"/>
    <col min="5" max="5" width="24.6640625" customWidth="1"/>
    <col min="6" max="6" width="18" customWidth="1"/>
    <col min="7" max="7" width="14.33203125" customWidth="1"/>
    <col min="8" max="8" width="17.109375" customWidth="1"/>
    <col min="9" max="9" width="15" customWidth="1"/>
    <col min="10" max="11" width="13.5546875" customWidth="1"/>
    <col min="12" max="12" width="10.44140625" customWidth="1"/>
    <col min="17" max="17" width="11.5546875" customWidth="1"/>
  </cols>
  <sheetData>
    <row r="2" spans="1:22" ht="56.25" customHeight="1">
      <c r="A2" s="9" t="s">
        <v>0</v>
      </c>
      <c r="B2" s="1" t="s">
        <v>1</v>
      </c>
      <c r="C2" s="8" t="s">
        <v>2</v>
      </c>
      <c r="D2" s="2" t="s">
        <v>3</v>
      </c>
      <c r="E2" s="8" t="s">
        <v>4</v>
      </c>
      <c r="F2" s="2" t="s">
        <v>5</v>
      </c>
      <c r="G2" s="11" t="s">
        <v>6</v>
      </c>
      <c r="H2" s="2" t="s">
        <v>5</v>
      </c>
      <c r="I2" s="9" t="s">
        <v>29</v>
      </c>
      <c r="J2" s="7">
        <v>3</v>
      </c>
      <c r="K2" s="8" t="s">
        <v>33</v>
      </c>
      <c r="L2" s="387" t="s">
        <v>34</v>
      </c>
      <c r="M2" s="387"/>
      <c r="N2" s="387"/>
      <c r="O2" s="385" t="s">
        <v>487</v>
      </c>
      <c r="P2" s="386"/>
      <c r="Q2" s="350" t="s">
        <v>488</v>
      </c>
      <c r="R2" s="385" t="s">
        <v>489</v>
      </c>
      <c r="S2" s="386"/>
      <c r="T2" s="351" t="s">
        <v>490</v>
      </c>
      <c r="V2" s="224" t="str">
        <f>Q2&amp;"  "&amp;T2</f>
        <v>09-06-2025  07:00 AM</v>
      </c>
    </row>
    <row r="3" spans="1:22" ht="36.6">
      <c r="A3" s="10" t="s">
        <v>7</v>
      </c>
      <c r="B3" s="1" t="s">
        <v>8</v>
      </c>
      <c r="C3" s="8" t="s">
        <v>9</v>
      </c>
      <c r="D3" s="2" t="s">
        <v>10</v>
      </c>
      <c r="E3" s="8" t="s">
        <v>11</v>
      </c>
      <c r="F3" s="3">
        <v>2025</v>
      </c>
      <c r="G3" s="4" t="s">
        <v>12</v>
      </c>
      <c r="H3" s="5">
        <v>2026</v>
      </c>
      <c r="I3" s="10" t="s">
        <v>30</v>
      </c>
      <c r="J3" s="7" t="s">
        <v>141</v>
      </c>
    </row>
    <row r="4" spans="1:22" ht="45.75" customHeight="1">
      <c r="A4" s="8" t="s">
        <v>13</v>
      </c>
      <c r="B4" s="6">
        <v>45447</v>
      </c>
      <c r="C4" s="8" t="s">
        <v>14</v>
      </c>
      <c r="D4" s="388" t="s">
        <v>15</v>
      </c>
      <c r="E4" s="389"/>
      <c r="F4" s="8" t="s">
        <v>16</v>
      </c>
      <c r="G4" s="390">
        <v>24060404501</v>
      </c>
      <c r="H4" s="390"/>
      <c r="I4" s="8" t="s">
        <v>31</v>
      </c>
      <c r="J4" s="7">
        <v>60</v>
      </c>
    </row>
    <row r="5" spans="1:22" ht="14.4" customHeight="1">
      <c r="A5" s="391" t="s">
        <v>413</v>
      </c>
      <c r="B5" s="391"/>
      <c r="C5" s="391"/>
      <c r="D5" s="391"/>
      <c r="E5" s="391"/>
      <c r="F5" s="391"/>
      <c r="G5" s="391"/>
      <c r="H5" s="391"/>
      <c r="I5" s="391"/>
      <c r="J5" s="391"/>
    </row>
    <row r="6" spans="1:22" ht="14.4" customHeight="1">
      <c r="A6" s="392"/>
      <c r="B6" s="392"/>
      <c r="C6" s="392"/>
      <c r="D6" s="392"/>
      <c r="E6" s="392"/>
      <c r="F6" s="392"/>
      <c r="G6" s="392"/>
      <c r="H6" s="392"/>
      <c r="I6" s="392"/>
      <c r="J6" s="392"/>
    </row>
    <row r="7" spans="1:22" ht="39.6">
      <c r="A7" s="12" t="s">
        <v>17</v>
      </c>
      <c r="B7" s="12" t="s">
        <v>18</v>
      </c>
      <c r="C7" s="13" t="s">
        <v>19</v>
      </c>
      <c r="D7" s="12" t="s">
        <v>20</v>
      </c>
      <c r="E7" s="12" t="s">
        <v>21</v>
      </c>
      <c r="F7" s="12" t="s">
        <v>22</v>
      </c>
      <c r="G7" s="12" t="s">
        <v>23</v>
      </c>
      <c r="H7" s="12" t="s">
        <v>24</v>
      </c>
      <c r="I7" s="13" t="s">
        <v>25</v>
      </c>
      <c r="J7" s="13" t="s">
        <v>26</v>
      </c>
      <c r="K7" s="12" t="s">
        <v>27</v>
      </c>
      <c r="L7" s="14" t="s">
        <v>28</v>
      </c>
    </row>
    <row r="8" spans="1:22" ht="24.9" customHeight="1">
      <c r="A8" s="21">
        <f>IF(J4&gt;0,1,"")</f>
        <v>1</v>
      </c>
      <c r="B8" s="15" t="s">
        <v>35</v>
      </c>
      <c r="C8" s="16">
        <v>10251</v>
      </c>
      <c r="D8" s="18">
        <v>40544</v>
      </c>
      <c r="E8" s="15" t="s">
        <v>36</v>
      </c>
      <c r="F8" s="15" t="s">
        <v>37</v>
      </c>
      <c r="G8" s="15" t="s">
        <v>38</v>
      </c>
      <c r="H8" s="17">
        <v>7778031603</v>
      </c>
      <c r="I8" s="17">
        <v>24060404501</v>
      </c>
      <c r="J8" s="17">
        <v>1510001</v>
      </c>
      <c r="K8" s="16" t="s">
        <v>39</v>
      </c>
      <c r="L8" s="16" t="s">
        <v>40</v>
      </c>
      <c r="M8" s="224" t="str">
        <f>I8&amp;" "&amp;J8</f>
        <v>24060404501 1510001</v>
      </c>
    </row>
    <row r="9" spans="1:22" ht="24.9" customHeight="1">
      <c r="A9" s="21">
        <f>IF($J$4&gt;A8,A8+1,"")</f>
        <v>2</v>
      </c>
      <c r="B9" s="15"/>
      <c r="C9" s="16"/>
      <c r="D9" s="16"/>
      <c r="E9" s="15"/>
      <c r="F9" s="15"/>
      <c r="G9" s="15"/>
      <c r="H9" s="17"/>
      <c r="I9" s="17"/>
      <c r="J9" s="17"/>
      <c r="K9" s="16"/>
      <c r="L9" s="16"/>
      <c r="M9" s="224" t="str">
        <f t="shared" ref="M9:M67" si="0">I9&amp;" "&amp;J9</f>
        <v xml:space="preserve"> </v>
      </c>
    </row>
    <row r="10" spans="1:22" ht="24.9" customHeight="1">
      <c r="A10" s="21">
        <f t="shared" ref="A10:A67" si="1">IF($J$4&gt;A9,A9+1,"")</f>
        <v>3</v>
      </c>
      <c r="B10" s="15"/>
      <c r="C10" s="16"/>
      <c r="D10" s="16"/>
      <c r="E10" s="15"/>
      <c r="F10" s="15"/>
      <c r="G10" s="15"/>
      <c r="H10" s="17"/>
      <c r="I10" s="17"/>
      <c r="J10" s="17"/>
      <c r="K10" s="16"/>
      <c r="L10" s="16"/>
      <c r="M10" s="224" t="str">
        <f t="shared" si="0"/>
        <v xml:space="preserve"> </v>
      </c>
    </row>
    <row r="11" spans="1:22" ht="24.9" customHeight="1">
      <c r="A11" s="21">
        <f t="shared" si="1"/>
        <v>4</v>
      </c>
      <c r="B11" s="15"/>
      <c r="C11" s="16"/>
      <c r="D11" s="16"/>
      <c r="E11" s="15"/>
      <c r="F11" s="15"/>
      <c r="G11" s="15"/>
      <c r="H11" s="17"/>
      <c r="I11" s="17"/>
      <c r="J11" s="17"/>
      <c r="K11" s="16"/>
      <c r="L11" s="16"/>
      <c r="M11" s="224" t="str">
        <f t="shared" si="0"/>
        <v xml:space="preserve"> </v>
      </c>
    </row>
    <row r="12" spans="1:22" ht="24.9" customHeight="1">
      <c r="A12" s="21">
        <f t="shared" si="1"/>
        <v>5</v>
      </c>
      <c r="B12" s="15"/>
      <c r="C12" s="16"/>
      <c r="D12" s="16"/>
      <c r="E12" s="15"/>
      <c r="F12" s="15"/>
      <c r="G12" s="15"/>
      <c r="H12" s="17"/>
      <c r="I12" s="17"/>
      <c r="J12" s="17"/>
      <c r="K12" s="16"/>
      <c r="L12" s="16"/>
      <c r="M12" s="224" t="str">
        <f t="shared" si="0"/>
        <v xml:space="preserve"> </v>
      </c>
    </row>
    <row r="13" spans="1:22" ht="24.9" customHeight="1">
      <c r="A13" s="21">
        <f t="shared" si="1"/>
        <v>6</v>
      </c>
      <c r="B13" s="15"/>
      <c r="C13" s="16"/>
      <c r="D13" s="16"/>
      <c r="E13" s="15"/>
      <c r="F13" s="15"/>
      <c r="G13" s="15"/>
      <c r="H13" s="17"/>
      <c r="I13" s="17"/>
      <c r="J13" s="17"/>
      <c r="K13" s="16"/>
      <c r="L13" s="16"/>
      <c r="M13" s="224" t="str">
        <f t="shared" si="0"/>
        <v xml:space="preserve"> </v>
      </c>
    </row>
    <row r="14" spans="1:22" ht="24.9" customHeight="1">
      <c r="A14" s="21">
        <f t="shared" si="1"/>
        <v>7</v>
      </c>
      <c r="B14" s="15"/>
      <c r="C14" s="16"/>
      <c r="D14" s="16"/>
      <c r="E14" s="15"/>
      <c r="F14" s="15"/>
      <c r="G14" s="15"/>
      <c r="H14" s="17"/>
      <c r="I14" s="17"/>
      <c r="J14" s="17"/>
      <c r="K14" s="16"/>
      <c r="L14" s="16"/>
      <c r="M14" s="224" t="str">
        <f t="shared" si="0"/>
        <v xml:space="preserve"> </v>
      </c>
    </row>
    <row r="15" spans="1:22" ht="24.9" customHeight="1">
      <c r="A15" s="21">
        <f t="shared" si="1"/>
        <v>8</v>
      </c>
      <c r="B15" s="15"/>
      <c r="C15" s="16"/>
      <c r="D15" s="16"/>
      <c r="E15" s="15"/>
      <c r="F15" s="15"/>
      <c r="G15" s="15"/>
      <c r="H15" s="17"/>
      <c r="I15" s="17"/>
      <c r="J15" s="17"/>
      <c r="K15" s="16"/>
      <c r="L15" s="16"/>
      <c r="M15" s="224" t="str">
        <f t="shared" si="0"/>
        <v xml:space="preserve"> </v>
      </c>
    </row>
    <row r="16" spans="1:22" ht="24.9" customHeight="1">
      <c r="A16" s="21">
        <f t="shared" si="1"/>
        <v>9</v>
      </c>
      <c r="B16" s="15"/>
      <c r="C16" s="16"/>
      <c r="D16" s="16"/>
      <c r="E16" s="15"/>
      <c r="F16" s="15"/>
      <c r="G16" s="15"/>
      <c r="H16" s="17"/>
      <c r="I16" s="17"/>
      <c r="J16" s="17"/>
      <c r="K16" s="16"/>
      <c r="L16" s="16"/>
      <c r="M16" s="224" t="str">
        <f t="shared" si="0"/>
        <v xml:space="preserve"> </v>
      </c>
    </row>
    <row r="17" spans="1:13" ht="24.9" customHeight="1">
      <c r="A17" s="21">
        <f t="shared" si="1"/>
        <v>10</v>
      </c>
      <c r="B17" s="15"/>
      <c r="C17" s="16"/>
      <c r="D17" s="16"/>
      <c r="E17" s="15"/>
      <c r="F17" s="15"/>
      <c r="G17" s="15"/>
      <c r="H17" s="17"/>
      <c r="I17" s="17"/>
      <c r="J17" s="17"/>
      <c r="K17" s="16"/>
      <c r="L17" s="16"/>
      <c r="M17" s="224" t="str">
        <f t="shared" si="0"/>
        <v xml:space="preserve"> </v>
      </c>
    </row>
    <row r="18" spans="1:13" ht="24.9" customHeight="1">
      <c r="A18" s="21">
        <f t="shared" si="1"/>
        <v>11</v>
      </c>
      <c r="B18" s="15"/>
      <c r="C18" s="16"/>
      <c r="D18" s="16"/>
      <c r="E18" s="15"/>
      <c r="F18" s="15"/>
      <c r="G18" s="15"/>
      <c r="H18" s="17"/>
      <c r="I18" s="17"/>
      <c r="J18" s="17"/>
      <c r="K18" s="16"/>
      <c r="L18" s="16"/>
      <c r="M18" s="224" t="str">
        <f t="shared" si="0"/>
        <v xml:space="preserve"> </v>
      </c>
    </row>
    <row r="19" spans="1:13" ht="24.9" customHeight="1">
      <c r="A19" s="21">
        <f t="shared" si="1"/>
        <v>12</v>
      </c>
      <c r="B19" s="15"/>
      <c r="C19" s="16"/>
      <c r="D19" s="16"/>
      <c r="E19" s="15"/>
      <c r="F19" s="15"/>
      <c r="G19" s="15"/>
      <c r="H19" s="17"/>
      <c r="I19" s="17"/>
      <c r="J19" s="17"/>
      <c r="K19" s="16"/>
      <c r="L19" s="16"/>
      <c r="M19" s="224" t="str">
        <f t="shared" si="0"/>
        <v xml:space="preserve"> </v>
      </c>
    </row>
    <row r="20" spans="1:13" ht="24.9" customHeight="1">
      <c r="A20" s="21">
        <f t="shared" si="1"/>
        <v>13</v>
      </c>
      <c r="B20" s="15"/>
      <c r="C20" s="16"/>
      <c r="D20" s="16"/>
      <c r="E20" s="15"/>
      <c r="F20" s="15"/>
      <c r="G20" s="15"/>
      <c r="H20" s="17"/>
      <c r="I20" s="17"/>
      <c r="J20" s="17"/>
      <c r="K20" s="16"/>
      <c r="L20" s="16"/>
      <c r="M20" s="224" t="str">
        <f t="shared" si="0"/>
        <v xml:space="preserve"> </v>
      </c>
    </row>
    <row r="21" spans="1:13" ht="24.9" customHeight="1">
      <c r="A21" s="21">
        <f t="shared" si="1"/>
        <v>14</v>
      </c>
      <c r="B21" s="15"/>
      <c r="C21" s="16"/>
      <c r="D21" s="16"/>
      <c r="E21" s="15"/>
      <c r="F21" s="15"/>
      <c r="G21" s="15"/>
      <c r="H21" s="17"/>
      <c r="I21" s="17"/>
      <c r="J21" s="17"/>
      <c r="K21" s="16"/>
      <c r="L21" s="16"/>
      <c r="M21" s="224" t="str">
        <f t="shared" si="0"/>
        <v xml:space="preserve"> </v>
      </c>
    </row>
    <row r="22" spans="1:13" ht="24.9" customHeight="1">
      <c r="A22" s="21">
        <f t="shared" si="1"/>
        <v>15</v>
      </c>
      <c r="B22" s="15"/>
      <c r="C22" s="16"/>
      <c r="D22" s="16"/>
      <c r="E22" s="15"/>
      <c r="F22" s="15"/>
      <c r="G22" s="15"/>
      <c r="H22" s="17"/>
      <c r="I22" s="17"/>
      <c r="J22" s="17"/>
      <c r="K22" s="16"/>
      <c r="L22" s="16"/>
      <c r="M22" s="224" t="str">
        <f t="shared" si="0"/>
        <v xml:space="preserve"> </v>
      </c>
    </row>
    <row r="23" spans="1:13" ht="24.9" customHeight="1">
      <c r="A23" s="21">
        <f t="shared" si="1"/>
        <v>16</v>
      </c>
      <c r="B23" s="15"/>
      <c r="C23" s="16"/>
      <c r="D23" s="16"/>
      <c r="E23" s="15"/>
      <c r="F23" s="15"/>
      <c r="G23" s="15"/>
      <c r="H23" s="17"/>
      <c r="I23" s="17"/>
      <c r="J23" s="17"/>
      <c r="K23" s="16"/>
      <c r="L23" s="16"/>
      <c r="M23" s="224" t="str">
        <f t="shared" si="0"/>
        <v xml:space="preserve"> </v>
      </c>
    </row>
    <row r="24" spans="1:13" ht="24.9" customHeight="1">
      <c r="A24" s="21">
        <f t="shared" si="1"/>
        <v>17</v>
      </c>
      <c r="B24" s="15"/>
      <c r="C24" s="16"/>
      <c r="D24" s="16"/>
      <c r="E24" s="15"/>
      <c r="F24" s="15"/>
      <c r="G24" s="15"/>
      <c r="H24" s="17"/>
      <c r="I24" s="17"/>
      <c r="J24" s="17"/>
      <c r="K24" s="16"/>
      <c r="L24" s="16"/>
      <c r="M24" s="224" t="str">
        <f t="shared" si="0"/>
        <v xml:space="preserve"> </v>
      </c>
    </row>
    <row r="25" spans="1:13" ht="24.9" customHeight="1">
      <c r="A25" s="21">
        <f t="shared" si="1"/>
        <v>18</v>
      </c>
      <c r="B25" s="15"/>
      <c r="C25" s="16"/>
      <c r="D25" s="16"/>
      <c r="E25" s="15"/>
      <c r="F25" s="15"/>
      <c r="G25" s="15"/>
      <c r="H25" s="17"/>
      <c r="I25" s="17"/>
      <c r="J25" s="17"/>
      <c r="K25" s="16"/>
      <c r="L25" s="16"/>
      <c r="M25" s="224" t="str">
        <f t="shared" si="0"/>
        <v xml:space="preserve"> </v>
      </c>
    </row>
    <row r="26" spans="1:13" ht="24.9" customHeight="1">
      <c r="A26" s="21">
        <f t="shared" si="1"/>
        <v>19</v>
      </c>
      <c r="B26" s="15"/>
      <c r="C26" s="16"/>
      <c r="D26" s="16"/>
      <c r="E26" s="15"/>
      <c r="F26" s="15"/>
      <c r="G26" s="15"/>
      <c r="H26" s="17"/>
      <c r="I26" s="17"/>
      <c r="J26" s="17"/>
      <c r="K26" s="16"/>
      <c r="L26" s="16"/>
      <c r="M26" s="224" t="str">
        <f t="shared" si="0"/>
        <v xml:space="preserve"> </v>
      </c>
    </row>
    <row r="27" spans="1:13" ht="24.9" customHeight="1">
      <c r="A27" s="21">
        <f t="shared" si="1"/>
        <v>20</v>
      </c>
      <c r="B27" s="15"/>
      <c r="C27" s="16"/>
      <c r="D27" s="16"/>
      <c r="E27" s="15"/>
      <c r="F27" s="15"/>
      <c r="G27" s="15"/>
      <c r="H27" s="17"/>
      <c r="I27" s="17"/>
      <c r="J27" s="17"/>
      <c r="K27" s="16"/>
      <c r="L27" s="16"/>
      <c r="M27" s="224" t="str">
        <f t="shared" si="0"/>
        <v xml:space="preserve"> </v>
      </c>
    </row>
    <row r="28" spans="1:13" ht="24.9" customHeight="1">
      <c r="A28" s="21">
        <f t="shared" si="1"/>
        <v>21</v>
      </c>
      <c r="B28" s="15"/>
      <c r="C28" s="16"/>
      <c r="D28" s="16"/>
      <c r="E28" s="15"/>
      <c r="F28" s="15"/>
      <c r="G28" s="15"/>
      <c r="H28" s="17"/>
      <c r="I28" s="17"/>
      <c r="J28" s="17"/>
      <c r="K28" s="16"/>
      <c r="L28" s="16"/>
      <c r="M28" s="224" t="str">
        <f t="shared" si="0"/>
        <v xml:space="preserve"> </v>
      </c>
    </row>
    <row r="29" spans="1:13" ht="24.9" customHeight="1">
      <c r="A29" s="21">
        <f t="shared" si="1"/>
        <v>22</v>
      </c>
      <c r="B29" s="15"/>
      <c r="C29" s="16"/>
      <c r="D29" s="16"/>
      <c r="E29" s="15"/>
      <c r="F29" s="15"/>
      <c r="G29" s="15"/>
      <c r="H29" s="17"/>
      <c r="I29" s="17"/>
      <c r="J29" s="17"/>
      <c r="K29" s="16"/>
      <c r="L29" s="16"/>
      <c r="M29" s="224" t="str">
        <f t="shared" si="0"/>
        <v xml:space="preserve"> </v>
      </c>
    </row>
    <row r="30" spans="1:13" ht="24.9" customHeight="1">
      <c r="A30" s="21">
        <f t="shared" si="1"/>
        <v>23</v>
      </c>
      <c r="B30" s="15"/>
      <c r="C30" s="16"/>
      <c r="D30" s="16"/>
      <c r="E30" s="15"/>
      <c r="F30" s="15"/>
      <c r="G30" s="15"/>
      <c r="H30" s="17"/>
      <c r="I30" s="17"/>
      <c r="J30" s="17"/>
      <c r="K30" s="16"/>
      <c r="L30" s="16"/>
      <c r="M30" s="224" t="str">
        <f t="shared" si="0"/>
        <v xml:space="preserve"> </v>
      </c>
    </row>
    <row r="31" spans="1:13" ht="24.9" customHeight="1">
      <c r="A31" s="21">
        <f t="shared" si="1"/>
        <v>24</v>
      </c>
      <c r="B31" s="15"/>
      <c r="C31" s="16"/>
      <c r="D31" s="16"/>
      <c r="E31" s="15"/>
      <c r="F31" s="15"/>
      <c r="G31" s="15"/>
      <c r="H31" s="17"/>
      <c r="I31" s="17"/>
      <c r="J31" s="17"/>
      <c r="K31" s="16"/>
      <c r="L31" s="16"/>
      <c r="M31" s="224" t="str">
        <f t="shared" si="0"/>
        <v xml:space="preserve"> </v>
      </c>
    </row>
    <row r="32" spans="1:13" ht="24.9" customHeight="1">
      <c r="A32" s="21">
        <f t="shared" si="1"/>
        <v>25</v>
      </c>
      <c r="B32" s="15"/>
      <c r="C32" s="16"/>
      <c r="D32" s="16"/>
      <c r="E32" s="15"/>
      <c r="F32" s="15"/>
      <c r="G32" s="15"/>
      <c r="H32" s="17"/>
      <c r="I32" s="17"/>
      <c r="J32" s="17"/>
      <c r="K32" s="16"/>
      <c r="L32" s="16"/>
      <c r="M32" s="224" t="str">
        <f t="shared" si="0"/>
        <v xml:space="preserve"> </v>
      </c>
    </row>
    <row r="33" spans="1:13" ht="24.9" customHeight="1">
      <c r="A33" s="21">
        <f t="shared" si="1"/>
        <v>26</v>
      </c>
      <c r="B33" s="15"/>
      <c r="C33" s="16"/>
      <c r="D33" s="16"/>
      <c r="E33" s="15"/>
      <c r="F33" s="15"/>
      <c r="G33" s="15"/>
      <c r="H33" s="17"/>
      <c r="I33" s="17"/>
      <c r="J33" s="17"/>
      <c r="K33" s="16"/>
      <c r="L33" s="16"/>
      <c r="M33" s="224" t="str">
        <f t="shared" si="0"/>
        <v xml:space="preserve"> </v>
      </c>
    </row>
    <row r="34" spans="1:13" ht="24.9" customHeight="1">
      <c r="A34" s="21">
        <f t="shared" si="1"/>
        <v>27</v>
      </c>
      <c r="B34" s="15"/>
      <c r="C34" s="16"/>
      <c r="D34" s="16"/>
      <c r="E34" s="15"/>
      <c r="F34" s="15"/>
      <c r="G34" s="15"/>
      <c r="H34" s="17"/>
      <c r="I34" s="17"/>
      <c r="J34" s="17"/>
      <c r="K34" s="16"/>
      <c r="L34" s="16"/>
      <c r="M34" s="224" t="str">
        <f t="shared" si="0"/>
        <v xml:space="preserve"> </v>
      </c>
    </row>
    <row r="35" spans="1:13" ht="24.9" customHeight="1">
      <c r="A35" s="21">
        <f t="shared" si="1"/>
        <v>28</v>
      </c>
      <c r="B35" s="15"/>
      <c r="C35" s="16"/>
      <c r="D35" s="16"/>
      <c r="E35" s="15"/>
      <c r="F35" s="15"/>
      <c r="G35" s="15"/>
      <c r="H35" s="17"/>
      <c r="I35" s="17"/>
      <c r="J35" s="17"/>
      <c r="K35" s="16"/>
      <c r="L35" s="16"/>
      <c r="M35" s="224" t="str">
        <f t="shared" si="0"/>
        <v xml:space="preserve"> </v>
      </c>
    </row>
    <row r="36" spans="1:13" ht="24.9" customHeight="1">
      <c r="A36" s="21">
        <f t="shared" si="1"/>
        <v>29</v>
      </c>
      <c r="B36" s="15"/>
      <c r="C36" s="16"/>
      <c r="D36" s="16"/>
      <c r="E36" s="15"/>
      <c r="F36" s="15"/>
      <c r="G36" s="15"/>
      <c r="H36" s="17"/>
      <c r="I36" s="17"/>
      <c r="J36" s="17"/>
      <c r="K36" s="16"/>
      <c r="L36" s="16"/>
      <c r="M36" s="224" t="str">
        <f t="shared" si="0"/>
        <v xml:space="preserve"> </v>
      </c>
    </row>
    <row r="37" spans="1:13" ht="24.9" customHeight="1">
      <c r="A37" s="21">
        <f t="shared" si="1"/>
        <v>30</v>
      </c>
      <c r="B37" s="15"/>
      <c r="C37" s="16"/>
      <c r="D37" s="16"/>
      <c r="E37" s="15"/>
      <c r="F37" s="15"/>
      <c r="G37" s="15"/>
      <c r="H37" s="17"/>
      <c r="I37" s="17"/>
      <c r="J37" s="17"/>
      <c r="K37" s="16"/>
      <c r="L37" s="16"/>
      <c r="M37" s="224" t="str">
        <f t="shared" si="0"/>
        <v xml:space="preserve"> </v>
      </c>
    </row>
    <row r="38" spans="1:13" ht="24.9" customHeight="1">
      <c r="A38" s="21">
        <f t="shared" si="1"/>
        <v>31</v>
      </c>
      <c r="B38" s="15"/>
      <c r="C38" s="16"/>
      <c r="D38" s="16"/>
      <c r="E38" s="15"/>
      <c r="F38" s="15"/>
      <c r="G38" s="15"/>
      <c r="H38" s="17"/>
      <c r="I38" s="17"/>
      <c r="J38" s="17"/>
      <c r="K38" s="16"/>
      <c r="L38" s="16"/>
      <c r="M38" s="224" t="str">
        <f t="shared" si="0"/>
        <v xml:space="preserve"> </v>
      </c>
    </row>
    <row r="39" spans="1:13" ht="24.9" customHeight="1">
      <c r="A39" s="21">
        <f t="shared" si="1"/>
        <v>32</v>
      </c>
      <c r="B39" s="15"/>
      <c r="C39" s="16"/>
      <c r="D39" s="16"/>
      <c r="E39" s="15"/>
      <c r="F39" s="15"/>
      <c r="G39" s="15"/>
      <c r="H39" s="17"/>
      <c r="I39" s="17"/>
      <c r="J39" s="17"/>
      <c r="K39" s="16"/>
      <c r="L39" s="16"/>
      <c r="M39" s="224" t="str">
        <f t="shared" si="0"/>
        <v xml:space="preserve"> </v>
      </c>
    </row>
    <row r="40" spans="1:13" ht="24.9" customHeight="1">
      <c r="A40" s="21">
        <f t="shared" si="1"/>
        <v>33</v>
      </c>
      <c r="B40" s="15"/>
      <c r="C40" s="16"/>
      <c r="D40" s="16"/>
      <c r="E40" s="15"/>
      <c r="F40" s="15"/>
      <c r="G40" s="15"/>
      <c r="H40" s="17"/>
      <c r="I40" s="17"/>
      <c r="J40" s="17"/>
      <c r="K40" s="16"/>
      <c r="L40" s="16"/>
      <c r="M40" s="224" t="str">
        <f t="shared" si="0"/>
        <v xml:space="preserve"> </v>
      </c>
    </row>
    <row r="41" spans="1:13" ht="24.9" customHeight="1">
      <c r="A41" s="21">
        <f t="shared" si="1"/>
        <v>34</v>
      </c>
      <c r="B41" s="15"/>
      <c r="C41" s="16"/>
      <c r="D41" s="16"/>
      <c r="E41" s="15"/>
      <c r="F41" s="15"/>
      <c r="G41" s="15"/>
      <c r="H41" s="17"/>
      <c r="I41" s="17"/>
      <c r="J41" s="17"/>
      <c r="K41" s="16"/>
      <c r="L41" s="16"/>
      <c r="M41" s="224" t="str">
        <f t="shared" si="0"/>
        <v xml:space="preserve"> </v>
      </c>
    </row>
    <row r="42" spans="1:13" ht="24.9" customHeight="1">
      <c r="A42" s="21">
        <f t="shared" si="1"/>
        <v>35</v>
      </c>
      <c r="B42" s="15"/>
      <c r="C42" s="16"/>
      <c r="D42" s="16"/>
      <c r="E42" s="15"/>
      <c r="F42" s="15"/>
      <c r="G42" s="15"/>
      <c r="H42" s="17"/>
      <c r="I42" s="17"/>
      <c r="J42" s="17"/>
      <c r="K42" s="16"/>
      <c r="L42" s="16"/>
      <c r="M42" s="224" t="str">
        <f t="shared" si="0"/>
        <v xml:space="preserve"> </v>
      </c>
    </row>
    <row r="43" spans="1:13" ht="24.9" customHeight="1">
      <c r="A43" s="21">
        <f t="shared" si="1"/>
        <v>36</v>
      </c>
      <c r="B43" s="15"/>
      <c r="C43" s="16"/>
      <c r="D43" s="16"/>
      <c r="E43" s="15"/>
      <c r="F43" s="15"/>
      <c r="G43" s="15"/>
      <c r="H43" s="17"/>
      <c r="I43" s="17"/>
      <c r="J43" s="17"/>
      <c r="K43" s="16"/>
      <c r="L43" s="16"/>
      <c r="M43" s="224" t="str">
        <f t="shared" si="0"/>
        <v xml:space="preserve"> </v>
      </c>
    </row>
    <row r="44" spans="1:13" ht="24.9" customHeight="1">
      <c r="A44" s="21">
        <f t="shared" si="1"/>
        <v>37</v>
      </c>
      <c r="B44" s="15"/>
      <c r="C44" s="16"/>
      <c r="D44" s="16"/>
      <c r="E44" s="15"/>
      <c r="F44" s="15"/>
      <c r="G44" s="15"/>
      <c r="H44" s="17"/>
      <c r="I44" s="17"/>
      <c r="J44" s="17"/>
      <c r="K44" s="16"/>
      <c r="L44" s="16"/>
      <c r="M44" s="224" t="str">
        <f t="shared" si="0"/>
        <v xml:space="preserve"> </v>
      </c>
    </row>
    <row r="45" spans="1:13" ht="24.9" customHeight="1">
      <c r="A45" s="21">
        <f t="shared" si="1"/>
        <v>38</v>
      </c>
      <c r="B45" s="15"/>
      <c r="C45" s="16"/>
      <c r="D45" s="16"/>
      <c r="E45" s="15"/>
      <c r="F45" s="15"/>
      <c r="G45" s="15"/>
      <c r="H45" s="17"/>
      <c r="I45" s="17"/>
      <c r="J45" s="17"/>
      <c r="K45" s="16"/>
      <c r="L45" s="16"/>
      <c r="M45" s="224" t="str">
        <f t="shared" si="0"/>
        <v xml:space="preserve"> </v>
      </c>
    </row>
    <row r="46" spans="1:13" ht="24.9" customHeight="1">
      <c r="A46" s="21">
        <f t="shared" si="1"/>
        <v>39</v>
      </c>
      <c r="B46" s="15"/>
      <c r="C46" s="16"/>
      <c r="D46" s="16"/>
      <c r="E46" s="15"/>
      <c r="F46" s="15"/>
      <c r="G46" s="15"/>
      <c r="H46" s="17"/>
      <c r="I46" s="17"/>
      <c r="J46" s="17"/>
      <c r="K46" s="16"/>
      <c r="L46" s="16"/>
      <c r="M46" s="224" t="str">
        <f t="shared" si="0"/>
        <v xml:space="preserve"> </v>
      </c>
    </row>
    <row r="47" spans="1:13" ht="24.9" customHeight="1">
      <c r="A47" s="21">
        <f t="shared" si="1"/>
        <v>40</v>
      </c>
      <c r="B47" s="15"/>
      <c r="C47" s="16"/>
      <c r="D47" s="16"/>
      <c r="E47" s="15"/>
      <c r="F47" s="15"/>
      <c r="G47" s="15"/>
      <c r="H47" s="17"/>
      <c r="I47" s="17"/>
      <c r="J47" s="17"/>
      <c r="K47" s="16"/>
      <c r="L47" s="16"/>
      <c r="M47" s="224" t="str">
        <f t="shared" si="0"/>
        <v xml:space="preserve"> </v>
      </c>
    </row>
    <row r="48" spans="1:13" ht="24.9" customHeight="1">
      <c r="A48" s="21">
        <f t="shared" si="1"/>
        <v>41</v>
      </c>
      <c r="B48" s="15"/>
      <c r="C48" s="16"/>
      <c r="D48" s="16"/>
      <c r="E48" s="15"/>
      <c r="F48" s="15"/>
      <c r="G48" s="15"/>
      <c r="H48" s="17"/>
      <c r="I48" s="17"/>
      <c r="J48" s="17"/>
      <c r="K48" s="16"/>
      <c r="L48" s="16"/>
      <c r="M48" s="224" t="str">
        <f t="shared" si="0"/>
        <v xml:space="preserve"> </v>
      </c>
    </row>
    <row r="49" spans="1:13" ht="24.9" customHeight="1">
      <c r="A49" s="21">
        <f t="shared" si="1"/>
        <v>42</v>
      </c>
      <c r="B49" s="15"/>
      <c r="C49" s="16"/>
      <c r="D49" s="16"/>
      <c r="E49" s="15"/>
      <c r="F49" s="15"/>
      <c r="G49" s="15"/>
      <c r="H49" s="17"/>
      <c r="I49" s="17"/>
      <c r="J49" s="17"/>
      <c r="K49" s="16"/>
      <c r="L49" s="16"/>
      <c r="M49" s="224" t="str">
        <f t="shared" si="0"/>
        <v xml:space="preserve"> </v>
      </c>
    </row>
    <row r="50" spans="1:13" ht="24.9" customHeight="1">
      <c r="A50" s="21">
        <f t="shared" si="1"/>
        <v>43</v>
      </c>
      <c r="B50" s="15"/>
      <c r="C50" s="16"/>
      <c r="D50" s="16"/>
      <c r="E50" s="15"/>
      <c r="F50" s="15"/>
      <c r="G50" s="15"/>
      <c r="H50" s="17"/>
      <c r="I50" s="17"/>
      <c r="J50" s="17"/>
      <c r="K50" s="16"/>
      <c r="L50" s="16"/>
      <c r="M50" s="224" t="str">
        <f t="shared" si="0"/>
        <v xml:space="preserve"> </v>
      </c>
    </row>
    <row r="51" spans="1:13" ht="24.9" customHeight="1">
      <c r="A51" s="21">
        <f t="shared" si="1"/>
        <v>44</v>
      </c>
      <c r="B51" s="15"/>
      <c r="C51" s="16"/>
      <c r="D51" s="16"/>
      <c r="E51" s="15"/>
      <c r="F51" s="15"/>
      <c r="G51" s="15"/>
      <c r="H51" s="17"/>
      <c r="I51" s="17"/>
      <c r="J51" s="17"/>
      <c r="K51" s="16"/>
      <c r="L51" s="16"/>
      <c r="M51" s="224" t="str">
        <f t="shared" si="0"/>
        <v xml:space="preserve"> </v>
      </c>
    </row>
    <row r="52" spans="1:13" ht="24.9" customHeight="1">
      <c r="A52" s="21">
        <f t="shared" si="1"/>
        <v>45</v>
      </c>
      <c r="B52" s="15"/>
      <c r="C52" s="16"/>
      <c r="D52" s="16"/>
      <c r="E52" s="15"/>
      <c r="F52" s="15"/>
      <c r="G52" s="15"/>
      <c r="H52" s="17"/>
      <c r="I52" s="17"/>
      <c r="J52" s="17"/>
      <c r="K52" s="16"/>
      <c r="L52" s="16"/>
      <c r="M52" s="224" t="str">
        <f t="shared" si="0"/>
        <v xml:space="preserve"> </v>
      </c>
    </row>
    <row r="53" spans="1:13" ht="24.9" customHeight="1">
      <c r="A53" s="21">
        <f t="shared" si="1"/>
        <v>46</v>
      </c>
      <c r="B53" s="15"/>
      <c r="C53" s="16"/>
      <c r="D53" s="16"/>
      <c r="E53" s="15"/>
      <c r="F53" s="15"/>
      <c r="G53" s="15"/>
      <c r="H53" s="17"/>
      <c r="I53" s="17"/>
      <c r="J53" s="17"/>
      <c r="K53" s="16"/>
      <c r="L53" s="16"/>
      <c r="M53" s="224" t="str">
        <f t="shared" si="0"/>
        <v xml:space="preserve"> </v>
      </c>
    </row>
    <row r="54" spans="1:13" ht="24.9" customHeight="1">
      <c r="A54" s="21">
        <f t="shared" si="1"/>
        <v>47</v>
      </c>
      <c r="B54" s="15"/>
      <c r="C54" s="16"/>
      <c r="D54" s="16"/>
      <c r="E54" s="15"/>
      <c r="F54" s="15"/>
      <c r="G54" s="15"/>
      <c r="H54" s="17"/>
      <c r="I54" s="17"/>
      <c r="J54" s="17"/>
      <c r="K54" s="16"/>
      <c r="L54" s="16"/>
      <c r="M54" s="224" t="str">
        <f t="shared" si="0"/>
        <v xml:space="preserve"> </v>
      </c>
    </row>
    <row r="55" spans="1:13" ht="24.9" customHeight="1">
      <c r="A55" s="21">
        <f t="shared" si="1"/>
        <v>48</v>
      </c>
      <c r="B55" s="15"/>
      <c r="C55" s="16"/>
      <c r="D55" s="16"/>
      <c r="E55" s="15"/>
      <c r="F55" s="15"/>
      <c r="G55" s="15"/>
      <c r="H55" s="17"/>
      <c r="I55" s="17"/>
      <c r="J55" s="17"/>
      <c r="K55" s="16"/>
      <c r="L55" s="16"/>
      <c r="M55" s="224" t="str">
        <f t="shared" si="0"/>
        <v xml:space="preserve"> </v>
      </c>
    </row>
    <row r="56" spans="1:13" ht="24.9" customHeight="1">
      <c r="A56" s="21">
        <f t="shared" si="1"/>
        <v>49</v>
      </c>
      <c r="B56" s="15"/>
      <c r="C56" s="16"/>
      <c r="D56" s="16"/>
      <c r="E56" s="15"/>
      <c r="F56" s="15"/>
      <c r="G56" s="15"/>
      <c r="H56" s="17"/>
      <c r="I56" s="17"/>
      <c r="J56" s="17"/>
      <c r="K56" s="16"/>
      <c r="L56" s="16"/>
      <c r="M56" s="224" t="str">
        <f t="shared" si="0"/>
        <v xml:space="preserve"> </v>
      </c>
    </row>
    <row r="57" spans="1:13" ht="24.9" customHeight="1">
      <c r="A57" s="21">
        <f t="shared" si="1"/>
        <v>50</v>
      </c>
      <c r="B57" s="15"/>
      <c r="C57" s="16"/>
      <c r="D57" s="16"/>
      <c r="E57" s="15"/>
      <c r="F57" s="15"/>
      <c r="G57" s="15"/>
      <c r="H57" s="17"/>
      <c r="I57" s="17"/>
      <c r="J57" s="17"/>
      <c r="K57" s="16"/>
      <c r="L57" s="16"/>
      <c r="M57" s="224" t="str">
        <f t="shared" si="0"/>
        <v xml:space="preserve"> </v>
      </c>
    </row>
    <row r="58" spans="1:13" ht="24.9" customHeight="1">
      <c r="A58" s="21">
        <f t="shared" si="1"/>
        <v>51</v>
      </c>
      <c r="B58" s="15"/>
      <c r="C58" s="16"/>
      <c r="D58" s="16"/>
      <c r="E58" s="15"/>
      <c r="F58" s="15"/>
      <c r="G58" s="15"/>
      <c r="H58" s="17"/>
      <c r="I58" s="17"/>
      <c r="J58" s="17"/>
      <c r="K58" s="16"/>
      <c r="L58" s="16"/>
      <c r="M58" s="224" t="str">
        <f t="shared" si="0"/>
        <v xml:space="preserve"> </v>
      </c>
    </row>
    <row r="59" spans="1:13" ht="24.9" customHeight="1">
      <c r="A59" s="21">
        <f t="shared" si="1"/>
        <v>52</v>
      </c>
      <c r="B59" s="15"/>
      <c r="C59" s="16"/>
      <c r="D59" s="16"/>
      <c r="E59" s="15"/>
      <c r="F59" s="15"/>
      <c r="G59" s="15"/>
      <c r="H59" s="17"/>
      <c r="I59" s="17"/>
      <c r="J59" s="17"/>
      <c r="K59" s="16"/>
      <c r="L59" s="16"/>
      <c r="M59" s="224" t="str">
        <f t="shared" si="0"/>
        <v xml:space="preserve"> </v>
      </c>
    </row>
    <row r="60" spans="1:13" ht="24.9" customHeight="1">
      <c r="A60" s="21">
        <f t="shared" si="1"/>
        <v>53</v>
      </c>
      <c r="B60" s="15"/>
      <c r="C60" s="16"/>
      <c r="D60" s="16"/>
      <c r="E60" s="15"/>
      <c r="F60" s="15"/>
      <c r="G60" s="15"/>
      <c r="H60" s="17"/>
      <c r="I60" s="17"/>
      <c r="J60" s="17"/>
      <c r="K60" s="16"/>
      <c r="L60" s="16"/>
      <c r="M60" s="224" t="str">
        <f t="shared" si="0"/>
        <v xml:space="preserve"> </v>
      </c>
    </row>
    <row r="61" spans="1:13" ht="24.9" customHeight="1">
      <c r="A61" s="21">
        <f t="shared" si="1"/>
        <v>54</v>
      </c>
      <c r="B61" s="15"/>
      <c r="C61" s="16"/>
      <c r="D61" s="16"/>
      <c r="E61" s="15"/>
      <c r="F61" s="15"/>
      <c r="G61" s="15"/>
      <c r="H61" s="17"/>
      <c r="I61" s="17"/>
      <c r="J61" s="17"/>
      <c r="K61" s="16"/>
      <c r="L61" s="16"/>
      <c r="M61" s="224" t="str">
        <f t="shared" si="0"/>
        <v xml:space="preserve"> </v>
      </c>
    </row>
    <row r="62" spans="1:13" ht="24.9" customHeight="1">
      <c r="A62" s="21">
        <f t="shared" si="1"/>
        <v>55</v>
      </c>
      <c r="B62" s="15"/>
      <c r="C62" s="16"/>
      <c r="D62" s="16"/>
      <c r="E62" s="15"/>
      <c r="F62" s="15"/>
      <c r="G62" s="15"/>
      <c r="H62" s="17"/>
      <c r="I62" s="17"/>
      <c r="J62" s="17"/>
      <c r="K62" s="16"/>
      <c r="L62" s="16"/>
      <c r="M62" s="224" t="str">
        <f t="shared" si="0"/>
        <v xml:space="preserve"> </v>
      </c>
    </row>
    <row r="63" spans="1:13" ht="24.9" customHeight="1">
      <c r="A63" s="21">
        <f t="shared" si="1"/>
        <v>56</v>
      </c>
      <c r="B63" s="15"/>
      <c r="C63" s="16"/>
      <c r="D63" s="16"/>
      <c r="E63" s="15"/>
      <c r="F63" s="15"/>
      <c r="G63" s="15"/>
      <c r="H63" s="17"/>
      <c r="I63" s="17"/>
      <c r="J63" s="17"/>
      <c r="K63" s="16"/>
      <c r="L63" s="16"/>
      <c r="M63" s="224" t="str">
        <f t="shared" si="0"/>
        <v xml:space="preserve"> </v>
      </c>
    </row>
    <row r="64" spans="1:13" ht="24.9" customHeight="1">
      <c r="A64" s="21">
        <f t="shared" si="1"/>
        <v>57</v>
      </c>
      <c r="B64" s="15"/>
      <c r="C64" s="16"/>
      <c r="D64" s="16"/>
      <c r="E64" s="15"/>
      <c r="F64" s="15"/>
      <c r="G64" s="15"/>
      <c r="H64" s="17"/>
      <c r="I64" s="17"/>
      <c r="J64" s="17"/>
      <c r="K64" s="16"/>
      <c r="L64" s="16"/>
      <c r="M64" s="224" t="str">
        <f t="shared" si="0"/>
        <v xml:space="preserve"> </v>
      </c>
    </row>
    <row r="65" spans="1:13" ht="24.9" customHeight="1">
      <c r="A65" s="21">
        <f t="shared" si="1"/>
        <v>58</v>
      </c>
      <c r="B65" s="15"/>
      <c r="C65" s="16"/>
      <c r="D65" s="16"/>
      <c r="E65" s="15"/>
      <c r="F65" s="15"/>
      <c r="G65" s="15"/>
      <c r="H65" s="17"/>
      <c r="I65" s="17"/>
      <c r="J65" s="17"/>
      <c r="K65" s="16"/>
      <c r="L65" s="16"/>
      <c r="M65" s="224" t="str">
        <f t="shared" si="0"/>
        <v xml:space="preserve"> </v>
      </c>
    </row>
    <row r="66" spans="1:13" ht="24.9" customHeight="1">
      <c r="A66" s="21">
        <f t="shared" si="1"/>
        <v>59</v>
      </c>
      <c r="B66" s="15"/>
      <c r="C66" s="16"/>
      <c r="D66" s="16"/>
      <c r="E66" s="15"/>
      <c r="F66" s="15"/>
      <c r="G66" s="15"/>
      <c r="H66" s="17"/>
      <c r="I66" s="17"/>
      <c r="J66" s="17"/>
      <c r="K66" s="16"/>
      <c r="L66" s="16"/>
      <c r="M66" s="224" t="str">
        <f t="shared" si="0"/>
        <v xml:space="preserve"> </v>
      </c>
    </row>
    <row r="67" spans="1:13" ht="24.9" customHeight="1">
      <c r="A67" s="21">
        <f t="shared" si="1"/>
        <v>60</v>
      </c>
      <c r="B67" s="15"/>
      <c r="C67" s="16"/>
      <c r="D67" s="16"/>
      <c r="E67" s="15"/>
      <c r="F67" s="15"/>
      <c r="G67" s="15"/>
      <c r="H67" s="17"/>
      <c r="I67" s="17"/>
      <c r="J67" s="17"/>
      <c r="K67" s="16"/>
      <c r="L67" s="16"/>
      <c r="M67" s="224" t="str">
        <f t="shared" si="0"/>
        <v xml:space="preserve"> </v>
      </c>
    </row>
  </sheetData>
  <sheetProtection algorithmName="SHA-512" hashValue="JKahjzq1D4WLpphiReZ5KMPm9aNL9q0kPFdME4ljBYrQ79N1YUvlQhllQwxv0FcHKnFRnqryBq5E7HSOF8r9dA==" saltValue="iiuw/q2GsbRUxgGXzilKZQ==" spinCount="100000" sheet="1" objects="1" scenarios="1" formatCells="0"/>
  <protectedRanges>
    <protectedRange sqref="B8:L67" name="Range2"/>
    <protectedRange sqref="B2:B4 D2:D4 F2:F3 G4 H2:H3 J2:J4 L2" name="Range1"/>
    <protectedRange sqref="T2 Q2" name="Range3"/>
    <protectedRange sqref="Q2" name="Range1_1"/>
  </protectedRanges>
  <mergeCells count="6">
    <mergeCell ref="R2:S2"/>
    <mergeCell ref="L2:N2"/>
    <mergeCell ref="D4:E4"/>
    <mergeCell ref="G4:H4"/>
    <mergeCell ref="A5:J6"/>
    <mergeCell ref="O2:P2"/>
  </mergeCells>
  <conditionalFormatting sqref="A8:L67">
    <cfRule type="expression" dxfId="26" priority="2">
      <formula>$A8=""</formula>
    </cfRule>
  </conditionalFormatting>
  <conditionalFormatting sqref="D2:D3 B2:B4 D4:E4 G4">
    <cfRule type="containsBlanks" dxfId="25" priority="13">
      <formula>LEN(TRIM(B2))=0</formula>
    </cfRule>
  </conditionalFormatting>
  <conditionalFormatting sqref="F2:F3">
    <cfRule type="containsBlanks" dxfId="24" priority="11">
      <formula>LEN(TRIM(F2))=0</formula>
    </cfRule>
  </conditionalFormatting>
  <conditionalFormatting sqref="H2:H3">
    <cfRule type="containsBlanks" dxfId="23" priority="12">
      <formula>LEN(TRIM(H2))=0</formula>
    </cfRule>
  </conditionalFormatting>
  <conditionalFormatting sqref="J2:J4">
    <cfRule type="containsBlanks" dxfId="22" priority="7">
      <formula>LEN(TRIM(J2))=0</formula>
    </cfRule>
  </conditionalFormatting>
  <conditionalFormatting sqref="L2">
    <cfRule type="containsBlanks" dxfId="21" priority="6">
      <formula>LEN(TRIM(L2))=0</formula>
    </cfRule>
  </conditionalFormatting>
  <conditionalFormatting sqref="Q2">
    <cfRule type="containsBlanks" dxfId="20" priority="1">
      <formula>LEN(TRIM(Q2))=0</formula>
    </cfRule>
  </conditionalFormatting>
  <dataValidations count="26">
    <dataValidation type="date" operator="greaterThan" allowBlank="1" showInputMessage="1" showErrorMessage="1" promptTitle="તારીખ" prompt="પરિણામની તારીખ લખો." sqref="B4" xr:uid="{354249EE-A6C1-4B6F-8477-E9B5C964679D}">
      <formula1>36809</formula1>
    </dataValidation>
    <dataValidation type="custom" allowBlank="1" showInputMessage="1" showErrorMessage="1" promptTitle="શાળા ડાયસકોડ" prompt="શાળાનો 11 અંકનો ડાયસકોડ લખો." sqref="G4:H4" xr:uid="{348F02E3-9C20-42AC-B5E7-DEA1CA34C14A}">
      <formula1>AND(ISNUMBER(G4),LEN(I12)=11)</formula1>
    </dataValidation>
    <dataValidation type="custom" allowBlank="1" showInputMessage="1" showErrorMessage="1" errorTitle="TEXT ONLY" error="ફક્ત શબ્દો લખો. નંબર નહી._x000a_બ્રિજેશ પટેલ" promptTitle="પગારકેન્દ્ર શાળા" prompt="પગારકેન્દ્ર શાળાનું નામ લખો." sqref="F2" xr:uid="{327FAE78-D56A-4048-8F40-F2C7BD1374B6}">
      <formula1>ISTEXT(F2)</formula1>
    </dataValidation>
    <dataValidation type="custom" allowBlank="1" showInputMessage="1" showErrorMessage="1" errorTitle="TEXT ONLY" error="ફક્ત શબ્દો લખો. નંબર નહી._x000a_બ્રિજેશ પટેલ" promptTitle="ગામ/શહેર" prompt="ગામ/શહેર નું નામ લખો." sqref="D2" xr:uid="{1DFC50B2-9064-416A-8829-D730EC0C4803}">
      <formula1>ISTEXT(D2)</formula1>
    </dataValidation>
    <dataValidation type="custom" allowBlank="1" showInputMessage="1" showErrorMessage="1" errorTitle="TEXT ONLY" error="ફક્ત શબ્દો લખો. નંબર નહી._x000a_બ્રિજેશ પટેલ" promptTitle="જીલ્લાનું નામ" prompt="ગામ/નગર માટે જીલ્લાનું નામ લખવું._x000a_મહાનગરપાલિકા હોય તો શહેર નું નામ લખવું." sqref="D3" xr:uid="{50D130DA-5D39-4C08-BC67-241320820519}">
      <formula1>ISTEXT(D3)</formula1>
    </dataValidation>
    <dataValidation type="custom" allowBlank="1" showInputMessage="1" showErrorMessage="1" errorTitle="TEXT ONLY" error="ફક્ત શબ્દો લખો. નંબર નહી._x000a_બ્રિજેશ પટેલ" promptTitle="તાલુકો" prompt="ગામ/નગર માટે તાલુકાનું નામ લખવું._x000a_મહાનગરપાલિકા હોય તો શહેર નું નામ લખવું." sqref="B3" xr:uid="{4F93BF28-5418-40C5-A6A3-88830D153BF0}">
      <formula1>ISTEXT(B3)</formula1>
    </dataValidation>
    <dataValidation type="custom" allowBlank="1" showInputMessage="1" showErrorMessage="1" errorTitle="TEXT ONLY" error="ફક્ત શબ્દો લખો. નંબર નહી._x000a_બ્રિજેશ પટેલ" promptTitle="શાળાનું નામ" prompt="શાળાનું આખું નામ _x000a_જો ગામ હોય તો પ્રાથમિક શાળા ફરજિયાત લખવું._x000a_શહેર/નગર હોય તો જે તે શાળાનું આખું નામ લખવું." sqref="B2" xr:uid="{4EFF10B9-E6EC-4859-9634-1EA4FFE8DA62}">
      <formula1>ISTEXT(B2)</formula1>
    </dataValidation>
    <dataValidation type="list" allowBlank="1" showInputMessage="1" showErrorMessage="1" errorTitle="TEXT ONLY" error="ફક્ત શબ્દો લખો. નંબર નહી._x000a_બ્રિજેશ પટેલ" promptTitle="સમિતિ" prompt="ગામ કે નગર વાળી શાળાને જીલ્લા શિક્ષણ સમિતિ પસંદ કરવું._x000a_મહાનગરપાલિકા વાળી શાળાએ નગર શિક્ષણ સમિતિ પસંદ કરવું." sqref="D4:E4" xr:uid="{302E0D70-DBB5-4880-9C6B-842458AEC969}">
      <formula1>"જીલ્લા શિક્ષણ સમિતિ,નગર શિક્ષણ સમિતિ"</formula1>
    </dataValidation>
    <dataValidation type="custom" allowBlank="1" showInputMessage="1" showErrorMessage="1" errorTitle="TEXT ONLY" error="ફક્ત શબ્દો લખો. નંબર નહી._x000a_બ્રિજેશ પટેલ" promptTitle="સી.આર.સી." prompt="સી.આર.સી. સેન્ટર નું નામ લખો." sqref="H2" xr:uid="{18855F56-793D-46F0-847A-7EF8614359A3}">
      <formula1>ISTEXT(H2)</formula1>
    </dataValidation>
    <dataValidation type="list" allowBlank="1" showInputMessage="1" showErrorMessage="1" errorTitle="NUMBER ONLY" error="ફક્ત શબ્દો લખો._x000a_બ્રિજેશ પટેલ" promptTitle="ધોરણ" prompt="ધોરણ પસંદ કરો._x000a_" sqref="J2" xr:uid="{89CB89F6-C34A-45A9-BBD8-EBF6FB626FAA}">
      <formula1>"3"</formula1>
    </dataValidation>
    <dataValidation type="list" allowBlank="1" showInputMessage="1" showErrorMessage="1" errorTitle="TEXT ONLY" error="ફક્ત શબ્દો લખો._x000a_બ્રિજેશ પટેલ" promptTitle="વર્ગ" prompt="વર્ગ પસંદ કરો._x000a_" sqref="J3" xr:uid="{10A3CABF-2E60-41C3-A01E-415B09FAF908}">
      <formula1>"અ,બ,ક,ડ"</formula1>
    </dataValidation>
    <dataValidation type="whole" allowBlank="1" showInputMessage="1" showErrorMessage="1" errorTitle="NUMBER ONLY" error="ફક્ત નંબર જ દાખલ કરો. _x000a_વધુમાં વધુ ૬૦ _x000a__x000a_બ્રિજેશ પટેલ" promptTitle="રજીસ્ટર સંખ્યા" prompt="તમારા વર્ગની રજીસ્ટર સંખ્યા દાખલ કરો." sqref="J4" xr:uid="{AB8DD732-97A0-4608-98DD-E76BA0D4E156}">
      <formula1>1</formula1>
      <formula2>60</formula2>
    </dataValidation>
    <dataValidation allowBlank="1" showInputMessage="1" showErrorMessage="1" errorTitle="TEXT ONLY" error="ફક્ત શબ્દો લખો. નંબર નહી._x000a_બ્રિજેશ પટેલ" promptTitle="વર્ગ શિક્ષકનું નામ" prompt="વર્ગ શિક્ષકનું નામ લખો." sqref="L2:N2" xr:uid="{FDD05CB6-3305-4984-916B-78EA1584979C}"/>
    <dataValidation type="custom" allowBlank="1" showInputMessage="1" showErrorMessage="1" errorTitle="TEXT ONLY" error="ફક્ત શબ્દો લખો. આંકડાકીય માહિતી નહી._x000a_બ્રિજેશ " promptTitle="વિદ્યાર્થીનું નામ" prompt="રોલ નંબર મુજબ જ વિદ્યાર્થીનું નામ લખો." sqref="B8:B67" xr:uid="{5725B4AD-8699-4AAA-AA21-597D64ACCE1B}">
      <formula1>ISTEXT(B8)</formula1>
    </dataValidation>
    <dataValidation type="custom" allowBlank="1" showInputMessage="1" showErrorMessage="1" errorTitle="NUMBER ONLY" error="શબ્દો લખાશે નહી._x000a_ફક્ત આંકડાકીય માહિતી લખો._x000a_બ્રિજેશ" promptTitle="જનરલ રજીસ્ટર નંબર" prompt="વિદ્યાર્થીનો જી.આર.નંબર લખવો." sqref="C8:C67" xr:uid="{B5004013-AC0D-41F0-B425-48665399F273}">
      <formula1>AND(ISNUMBER(C8),LEN(C8)&gt;0,LEN(C8)&lt;6)</formula1>
    </dataValidation>
    <dataValidation type="date" operator="greaterThan" allowBlank="1" showInputMessage="1" showErrorMessage="1" errorTitle="અયોગ્ય એન્ટ્રી" error="કૃપા કરીને સાચી જન્મ તારીખ યોગ્ય ફોર્મેટ માં જ લખો._x000a_બ્રિજેશ પટેલ" promptTitle="જન્મ તારીખ" prompt="વિદ્યાર્થીની જન્મ તારીખ DD-MM-YYYY ફોર્મેટ મુજબ લખો." sqref="D8:D67" xr:uid="{BC5B25D6-49ED-4486-951A-A7BF2010FF30}">
      <formula1>36809</formula1>
    </dataValidation>
    <dataValidation allowBlank="1" showInputMessage="1" showErrorMessage="1" promptTitle="ફળિયું/મહોલ્લો/વિસ્તાર" prompt="વિદ્યાર્થી જે ફળિયું,મહોલ્લો,વિસ્તાર કે સ્થળે રહેતો હોય તે લખો._x000a_ગામ કે શહેરનું નામ લખવું નહી." sqref="E8:E67" xr:uid="{273ADD20-97D9-465C-9DF5-28AABDDFCADB}"/>
    <dataValidation type="custom" allowBlank="1" showInputMessage="1" showErrorMessage="1" errorTitle="TEXT ONLY" error="ફક્ત શબ્દોમાં જ લખો. નંબર નહી._x000a_બ્રિજેશ પટેલ" promptTitle="પિતાનું નામ" prompt="ફક્ત વિદ્યાર્થીના પિતાનું નામ જ લખો._x000a_દાદાનું નામ કે અટક લખવું નહી." sqref="F8:F67" xr:uid="{F1452612-9454-478C-BD12-40778DE045FE}">
      <formula1>ISTEXT(F8)</formula1>
    </dataValidation>
    <dataValidation type="custom" allowBlank="1" showInputMessage="1" showErrorMessage="1" errorTitle="TEXT ONLY" error="ફક્ત શબ્દોમાં જ લખો. નંબર નહી._x000a_બ્રિજેશ પટેલ" promptTitle="માતાનું નામ" prompt="ફક્ત માતા/મમ્મી નું નામ લખો._x000a_જો અનાથ બાળક હોય તો પાલક માતાનું નામ લખો." sqref="G8:G67" xr:uid="{EDBAF0D1-EAFF-4252-B40D-9277A4C73DA2}">
      <formula1>ISTEXT(G8)</formula1>
    </dataValidation>
    <dataValidation type="custom" allowBlank="1" showInputMessage="1" showErrorMessage="1" errorTitle="10 DIGIT" error="દશ અંકનો મોબાઈલ નંબર લખો._x000a_બ્રિજેશ પટેલ" promptTitle="મોબાઈલ નંબર" prompt="ફક્ત મોબાઈલ નંબર 10 અંક નો જ લખવો." sqref="H8:H67" xr:uid="{178A1796-9DA4-4ACA-A2E8-D97C679DFD3B}">
      <formula1>AND(ISNUMBER(H8),LEN(H8)=10)</formula1>
    </dataValidation>
    <dataValidation type="custom" allowBlank="1" showInputMessage="1" showErrorMessage="1" errorTitle="11 DIGIT" error="જે તે શાળાનો ડાયસ કોડ લખો. _x000a_વિદ્યાર્થીના યુનિક આઈડી ના શરૂના 11 અંક જ લખો._x000a_બ્રિજેશ પટેલ" promptTitle="એડમિશન શાળા ડાયસકોડ" prompt="વિદ્યાર્થીના યુનિક આઈડી ના શરૂઆતના 11 અંક લખો." sqref="I8:I67" xr:uid="{54045D72-2820-4CAB-B16C-B45F61528A06}">
      <formula1>AND(ISNUMBER(I8),LEN(I8)=11)</formula1>
    </dataValidation>
    <dataValidation type="custom" allowBlank="1" showInputMessage="1" showErrorMessage="1" errorTitle="LAST 7 DIGIT OF STUDENT'S UID" error="વિદ્યાર્થીના યુનિક આઈડી ના છેલ્લા 7 અંક જ લખો._x000a_બ્રિજેશ પટેલ" promptTitle="છેલ્લા 7 અંક" prompt="વિદ્યાર્થીના યુનિક આઈડીના અંતના 7 અંક જ લખો." sqref="J8:J67" xr:uid="{9514BA16-1702-4B79-A55A-D6870431384E}">
      <formula1>AND(ISNUMBER(J8),LEN(J8)=7)</formula1>
    </dataValidation>
    <dataValidation type="list" allowBlank="1" showInputMessage="1" showErrorMessage="1" promptTitle="વિદ્યાર્થીની જાતિ" prompt="વિદ્યાર્થીની જાતિ પસંદ કરો." sqref="K8:K67" xr:uid="{E3607ED2-B9C1-4CB7-A2AE-7083FCB848A0}">
      <formula1>"OBC,SC,ST,GEN"</formula1>
    </dataValidation>
    <dataValidation type="list" allowBlank="1" showInputMessage="1" showErrorMessage="1" promptTitle="કુમાર/કન્યા" prompt="છોકરા માટે Boy અને છોકરી માટે Girl પસંદ કરો." sqref="L8:L67" xr:uid="{7326A621-976C-4A43-8138-8BAC7E4286D1}">
      <formula1>"Boy,Girl"</formula1>
    </dataValidation>
    <dataValidation allowBlank="1" showInputMessage="1" showErrorMessage="1" promptTitle="સમય" prompt="શાળા ઉઘડવાનો સમય લખો." sqref="T2" xr:uid="{9AC4692B-6BAB-46C4-AD4D-D6253F876474}"/>
    <dataValidation operator="greaterThan" allowBlank="1" showInputMessage="1" showErrorMessage="1" promptTitle="તારીખ" prompt="શાળા ઉઘડવાની તારીખ લખો." sqref="Q2" xr:uid="{BD10FCC6-3EA5-4B54-97C8-B81D06760B78}"/>
  </dataValidations>
  <pageMargins left="0.7" right="0.7" top="0.75" bottom="0.75" header="0.3" footer="0.3"/>
  <pageSetup paperSize="9" orientation="portrait" verticalDpi="0" r:id="rId1"/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2F94C1-9634-49F2-B600-6A90CA3153A7}">
  <sheetPr>
    <tabColor rgb="FF00B050"/>
  </sheetPr>
  <dimension ref="A1:J63"/>
  <sheetViews>
    <sheetView showGridLines="0"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H4" sqref="H4"/>
    </sheetView>
  </sheetViews>
  <sheetFormatPr defaultRowHeight="14.4"/>
  <cols>
    <col min="1" max="1" width="5.33203125" customWidth="1"/>
    <col min="2" max="2" width="25.6640625" customWidth="1"/>
    <col min="3" max="3" width="1.44140625" customWidth="1"/>
    <col min="4" max="4" width="11.109375" customWidth="1"/>
    <col min="6" max="6" width="12.109375" customWidth="1"/>
    <col min="7" max="7" width="1.109375" customWidth="1"/>
    <col min="8" max="8" width="11.109375" customWidth="1"/>
    <col min="10" max="10" width="11.6640625" customWidth="1"/>
  </cols>
  <sheetData>
    <row r="1" spans="1:10" ht="40.5" customHeight="1">
      <c r="A1" s="394" t="s">
        <v>45</v>
      </c>
      <c r="B1" s="394"/>
      <c r="C1" s="394"/>
      <c r="D1" s="394"/>
      <c r="E1" s="394"/>
      <c r="F1" s="394"/>
      <c r="G1" s="394"/>
      <c r="H1" s="394"/>
      <c r="I1" s="394"/>
      <c r="J1" s="394"/>
    </row>
    <row r="2" spans="1:10" ht="30" customHeight="1">
      <c r="D2" s="393" t="s">
        <v>44</v>
      </c>
      <c r="E2" s="393"/>
      <c r="F2" s="393"/>
      <c r="H2" s="393" t="s">
        <v>43</v>
      </c>
      <c r="I2" s="393"/>
      <c r="J2" s="393"/>
    </row>
    <row r="3" spans="1:10" ht="108">
      <c r="A3" s="19" t="s">
        <v>17</v>
      </c>
      <c r="B3" s="19" t="s">
        <v>18</v>
      </c>
      <c r="D3" s="19" t="s">
        <v>508</v>
      </c>
      <c r="E3" s="19" t="s">
        <v>41</v>
      </c>
      <c r="F3" s="19" t="s">
        <v>42</v>
      </c>
      <c r="H3" s="19" t="s">
        <v>508</v>
      </c>
      <c r="I3" s="19" t="s">
        <v>41</v>
      </c>
      <c r="J3" s="19" t="s">
        <v>42</v>
      </c>
    </row>
    <row r="4" spans="1:10" ht="21.9" customHeight="1">
      <c r="A4" s="21">
        <f>IF('Data Entry'!A8="","",'Data Entry'!A8)</f>
        <v>1</v>
      </c>
      <c r="B4" s="22" t="str">
        <f>IF('Data Entry'!B8="","",'Data Entry'!B8)</f>
        <v>પટેલ બ્રિજેશકુમાર કાળાભાઈ</v>
      </c>
      <c r="D4" s="20">
        <v>32</v>
      </c>
      <c r="E4" s="20">
        <v>36</v>
      </c>
      <c r="F4" s="20">
        <v>18</v>
      </c>
      <c r="H4" s="20">
        <v>25</v>
      </c>
      <c r="I4" s="20">
        <v>32</v>
      </c>
      <c r="J4" s="20">
        <v>18</v>
      </c>
    </row>
    <row r="5" spans="1:10" ht="21.9" customHeight="1">
      <c r="A5" s="21">
        <f>IF('Data Entry'!A9="","",'Data Entry'!A9)</f>
        <v>2</v>
      </c>
      <c r="B5" s="22" t="str">
        <f>IF('Data Entry'!B9="","",'Data Entry'!B9)</f>
        <v/>
      </c>
      <c r="D5" s="20"/>
      <c r="E5" s="20"/>
      <c r="F5" s="20"/>
      <c r="H5" s="20"/>
      <c r="I5" s="20"/>
      <c r="J5" s="20"/>
    </row>
    <row r="6" spans="1:10" ht="21.9" customHeight="1">
      <c r="A6" s="21">
        <f>IF('Data Entry'!A10="","",'Data Entry'!A10)</f>
        <v>3</v>
      </c>
      <c r="B6" s="22" t="str">
        <f>IF('Data Entry'!B10="","",'Data Entry'!B10)</f>
        <v/>
      </c>
      <c r="D6" s="20"/>
      <c r="E6" s="20"/>
      <c r="F6" s="20"/>
      <c r="H6" s="20"/>
      <c r="I6" s="20"/>
      <c r="J6" s="20"/>
    </row>
    <row r="7" spans="1:10" ht="21.9" customHeight="1">
      <c r="A7" s="21">
        <f>IF('Data Entry'!A11="","",'Data Entry'!A11)</f>
        <v>4</v>
      </c>
      <c r="B7" s="22" t="str">
        <f>IF('Data Entry'!B11="","",'Data Entry'!B11)</f>
        <v/>
      </c>
      <c r="D7" s="20"/>
      <c r="E7" s="20"/>
      <c r="F7" s="20"/>
      <c r="H7" s="20"/>
      <c r="I7" s="20"/>
      <c r="J7" s="20"/>
    </row>
    <row r="8" spans="1:10" ht="21.9" customHeight="1">
      <c r="A8" s="21">
        <f>IF('Data Entry'!A12="","",'Data Entry'!A12)</f>
        <v>5</v>
      </c>
      <c r="B8" s="22" t="str">
        <f>IF('Data Entry'!B12="","",'Data Entry'!B12)</f>
        <v/>
      </c>
      <c r="D8" s="20"/>
      <c r="E8" s="20"/>
      <c r="F8" s="20"/>
      <c r="H8" s="20"/>
      <c r="I8" s="20"/>
      <c r="J8" s="20"/>
    </row>
    <row r="9" spans="1:10" ht="21.9" customHeight="1">
      <c r="A9" s="21">
        <f>IF('Data Entry'!A13="","",'Data Entry'!A13)</f>
        <v>6</v>
      </c>
      <c r="B9" s="22" t="str">
        <f>IF('Data Entry'!B13="","",'Data Entry'!B13)</f>
        <v/>
      </c>
      <c r="D9" s="20"/>
      <c r="E9" s="20"/>
      <c r="F9" s="20"/>
      <c r="H9" s="20"/>
      <c r="I9" s="20"/>
      <c r="J9" s="20"/>
    </row>
    <row r="10" spans="1:10" ht="21.9" customHeight="1">
      <c r="A10" s="21">
        <f>IF('Data Entry'!A14="","",'Data Entry'!A14)</f>
        <v>7</v>
      </c>
      <c r="B10" s="22" t="str">
        <f>IF('Data Entry'!B14="","",'Data Entry'!B14)</f>
        <v/>
      </c>
      <c r="D10" s="20"/>
      <c r="E10" s="20"/>
      <c r="F10" s="20"/>
      <c r="H10" s="20"/>
      <c r="I10" s="20"/>
      <c r="J10" s="20"/>
    </row>
    <row r="11" spans="1:10" ht="21.9" customHeight="1">
      <c r="A11" s="21">
        <f>IF('Data Entry'!A15="","",'Data Entry'!A15)</f>
        <v>8</v>
      </c>
      <c r="B11" s="22" t="str">
        <f>IF('Data Entry'!B15="","",'Data Entry'!B15)</f>
        <v/>
      </c>
      <c r="D11" s="20"/>
      <c r="E11" s="20"/>
      <c r="F11" s="20"/>
      <c r="H11" s="20"/>
      <c r="I11" s="20"/>
      <c r="J11" s="20"/>
    </row>
    <row r="12" spans="1:10" ht="21.9" customHeight="1">
      <c r="A12" s="21">
        <f>IF('Data Entry'!A16="","",'Data Entry'!A16)</f>
        <v>9</v>
      </c>
      <c r="B12" s="22" t="str">
        <f>IF('Data Entry'!B16="","",'Data Entry'!B16)</f>
        <v/>
      </c>
      <c r="D12" s="20"/>
      <c r="E12" s="20"/>
      <c r="F12" s="20"/>
      <c r="H12" s="20"/>
      <c r="I12" s="20"/>
      <c r="J12" s="20"/>
    </row>
    <row r="13" spans="1:10" ht="21.9" customHeight="1">
      <c r="A13" s="21">
        <f>IF('Data Entry'!A17="","",'Data Entry'!A17)</f>
        <v>10</v>
      </c>
      <c r="B13" s="22" t="str">
        <f>IF('Data Entry'!B17="","",'Data Entry'!B17)</f>
        <v/>
      </c>
      <c r="D13" s="20"/>
      <c r="E13" s="20"/>
      <c r="F13" s="20"/>
      <c r="H13" s="20"/>
      <c r="I13" s="20"/>
      <c r="J13" s="20"/>
    </row>
    <row r="14" spans="1:10" ht="21.9" customHeight="1">
      <c r="A14" s="21">
        <f>IF('Data Entry'!A18="","",'Data Entry'!A18)</f>
        <v>11</v>
      </c>
      <c r="B14" s="22" t="str">
        <f>IF('Data Entry'!B18="","",'Data Entry'!B18)</f>
        <v/>
      </c>
      <c r="D14" s="20"/>
      <c r="E14" s="20"/>
      <c r="F14" s="20"/>
      <c r="H14" s="20"/>
      <c r="I14" s="20"/>
      <c r="J14" s="20"/>
    </row>
    <row r="15" spans="1:10" ht="21.9" customHeight="1">
      <c r="A15" s="21">
        <f>IF('Data Entry'!A19="","",'Data Entry'!A19)</f>
        <v>12</v>
      </c>
      <c r="B15" s="22" t="str">
        <f>IF('Data Entry'!B19="","",'Data Entry'!B19)</f>
        <v/>
      </c>
      <c r="D15" s="20"/>
      <c r="E15" s="20"/>
      <c r="F15" s="20"/>
      <c r="H15" s="20"/>
      <c r="I15" s="20"/>
      <c r="J15" s="20"/>
    </row>
    <row r="16" spans="1:10" ht="21.9" customHeight="1">
      <c r="A16" s="21">
        <f>IF('Data Entry'!A20="","",'Data Entry'!A20)</f>
        <v>13</v>
      </c>
      <c r="B16" s="22" t="str">
        <f>IF('Data Entry'!B20="","",'Data Entry'!B20)</f>
        <v/>
      </c>
      <c r="D16" s="20"/>
      <c r="E16" s="20"/>
      <c r="F16" s="20"/>
      <c r="H16" s="20"/>
      <c r="I16" s="20"/>
      <c r="J16" s="20"/>
    </row>
    <row r="17" spans="1:10" ht="21.9" customHeight="1">
      <c r="A17" s="21">
        <f>IF('Data Entry'!A21="","",'Data Entry'!A21)</f>
        <v>14</v>
      </c>
      <c r="B17" s="22" t="str">
        <f>IF('Data Entry'!B21="","",'Data Entry'!B21)</f>
        <v/>
      </c>
      <c r="D17" s="20"/>
      <c r="E17" s="20"/>
      <c r="F17" s="20"/>
      <c r="H17" s="20"/>
      <c r="I17" s="20"/>
      <c r="J17" s="20"/>
    </row>
    <row r="18" spans="1:10" ht="21.9" customHeight="1">
      <c r="A18" s="21">
        <f>IF('Data Entry'!A22="","",'Data Entry'!A22)</f>
        <v>15</v>
      </c>
      <c r="B18" s="22" t="str">
        <f>IF('Data Entry'!B22="","",'Data Entry'!B22)</f>
        <v/>
      </c>
      <c r="D18" s="20"/>
      <c r="E18" s="20"/>
      <c r="F18" s="20"/>
      <c r="H18" s="20"/>
      <c r="I18" s="20"/>
      <c r="J18" s="20"/>
    </row>
    <row r="19" spans="1:10" ht="21.9" customHeight="1">
      <c r="A19" s="21">
        <f>IF('Data Entry'!A23="","",'Data Entry'!A23)</f>
        <v>16</v>
      </c>
      <c r="B19" s="22" t="str">
        <f>IF('Data Entry'!B23="","",'Data Entry'!B23)</f>
        <v/>
      </c>
      <c r="D19" s="20"/>
      <c r="E19" s="20"/>
      <c r="F19" s="20"/>
      <c r="H19" s="20"/>
      <c r="I19" s="20"/>
      <c r="J19" s="20"/>
    </row>
    <row r="20" spans="1:10" ht="21.9" customHeight="1">
      <c r="A20" s="21">
        <f>IF('Data Entry'!A24="","",'Data Entry'!A24)</f>
        <v>17</v>
      </c>
      <c r="B20" s="22" t="str">
        <f>IF('Data Entry'!B24="","",'Data Entry'!B24)</f>
        <v/>
      </c>
      <c r="D20" s="20"/>
      <c r="E20" s="20"/>
      <c r="F20" s="20"/>
      <c r="H20" s="20"/>
      <c r="I20" s="20"/>
      <c r="J20" s="20"/>
    </row>
    <row r="21" spans="1:10" ht="21.9" customHeight="1">
      <c r="A21" s="21">
        <f>IF('Data Entry'!A25="","",'Data Entry'!A25)</f>
        <v>18</v>
      </c>
      <c r="B21" s="22" t="str">
        <f>IF('Data Entry'!B25="","",'Data Entry'!B25)</f>
        <v/>
      </c>
      <c r="D21" s="20"/>
      <c r="E21" s="20"/>
      <c r="F21" s="20"/>
      <c r="H21" s="20"/>
      <c r="I21" s="20"/>
      <c r="J21" s="20"/>
    </row>
    <row r="22" spans="1:10" ht="21.9" customHeight="1">
      <c r="A22" s="21">
        <f>IF('Data Entry'!A26="","",'Data Entry'!A26)</f>
        <v>19</v>
      </c>
      <c r="B22" s="22" t="str">
        <f>IF('Data Entry'!B26="","",'Data Entry'!B26)</f>
        <v/>
      </c>
      <c r="D22" s="20"/>
      <c r="E22" s="20"/>
      <c r="F22" s="20"/>
      <c r="H22" s="20"/>
      <c r="I22" s="20"/>
      <c r="J22" s="20"/>
    </row>
    <row r="23" spans="1:10" ht="21.9" customHeight="1">
      <c r="A23" s="21">
        <f>IF('Data Entry'!A27="","",'Data Entry'!A27)</f>
        <v>20</v>
      </c>
      <c r="B23" s="22" t="str">
        <f>IF('Data Entry'!B27="","",'Data Entry'!B27)</f>
        <v/>
      </c>
      <c r="D23" s="20"/>
      <c r="E23" s="20"/>
      <c r="F23" s="20"/>
      <c r="H23" s="20"/>
      <c r="I23" s="20"/>
      <c r="J23" s="20"/>
    </row>
    <row r="24" spans="1:10" ht="21.9" customHeight="1">
      <c r="A24" s="21">
        <f>IF('Data Entry'!A28="","",'Data Entry'!A28)</f>
        <v>21</v>
      </c>
      <c r="B24" s="22" t="str">
        <f>IF('Data Entry'!B28="","",'Data Entry'!B28)</f>
        <v/>
      </c>
      <c r="D24" s="20"/>
      <c r="E24" s="20"/>
      <c r="F24" s="20"/>
      <c r="H24" s="20"/>
      <c r="I24" s="20"/>
      <c r="J24" s="20"/>
    </row>
    <row r="25" spans="1:10" ht="21.9" customHeight="1">
      <c r="A25" s="21">
        <f>IF('Data Entry'!A29="","",'Data Entry'!A29)</f>
        <v>22</v>
      </c>
      <c r="B25" s="22" t="str">
        <f>IF('Data Entry'!B29="","",'Data Entry'!B29)</f>
        <v/>
      </c>
      <c r="D25" s="20"/>
      <c r="E25" s="20"/>
      <c r="F25" s="20"/>
      <c r="H25" s="20"/>
      <c r="I25" s="20"/>
      <c r="J25" s="20"/>
    </row>
    <row r="26" spans="1:10" ht="21.9" customHeight="1">
      <c r="A26" s="21">
        <f>IF('Data Entry'!A30="","",'Data Entry'!A30)</f>
        <v>23</v>
      </c>
      <c r="B26" s="22" t="str">
        <f>IF('Data Entry'!B30="","",'Data Entry'!B30)</f>
        <v/>
      </c>
      <c r="D26" s="20"/>
      <c r="E26" s="20"/>
      <c r="F26" s="20"/>
      <c r="H26" s="20"/>
      <c r="I26" s="20"/>
      <c r="J26" s="20"/>
    </row>
    <row r="27" spans="1:10" ht="21.9" customHeight="1">
      <c r="A27" s="21">
        <f>IF('Data Entry'!A31="","",'Data Entry'!A31)</f>
        <v>24</v>
      </c>
      <c r="B27" s="22" t="str">
        <f>IF('Data Entry'!B31="","",'Data Entry'!B31)</f>
        <v/>
      </c>
      <c r="D27" s="20"/>
      <c r="E27" s="20"/>
      <c r="F27" s="20"/>
      <c r="H27" s="20"/>
      <c r="I27" s="20"/>
      <c r="J27" s="20"/>
    </row>
    <row r="28" spans="1:10" ht="21.9" customHeight="1">
      <c r="A28" s="21">
        <f>IF('Data Entry'!A32="","",'Data Entry'!A32)</f>
        <v>25</v>
      </c>
      <c r="B28" s="22" t="str">
        <f>IF('Data Entry'!B32="","",'Data Entry'!B32)</f>
        <v/>
      </c>
      <c r="D28" s="20"/>
      <c r="E28" s="20"/>
      <c r="F28" s="20"/>
      <c r="H28" s="20"/>
      <c r="I28" s="20"/>
      <c r="J28" s="20"/>
    </row>
    <row r="29" spans="1:10" ht="21.9" customHeight="1">
      <c r="A29" s="21">
        <f>IF('Data Entry'!A33="","",'Data Entry'!A33)</f>
        <v>26</v>
      </c>
      <c r="B29" s="22" t="str">
        <f>IF('Data Entry'!B33="","",'Data Entry'!B33)</f>
        <v/>
      </c>
      <c r="D29" s="20"/>
      <c r="E29" s="20"/>
      <c r="F29" s="20"/>
      <c r="H29" s="20"/>
      <c r="I29" s="20"/>
      <c r="J29" s="20"/>
    </row>
    <row r="30" spans="1:10" ht="21.9" customHeight="1">
      <c r="A30" s="21">
        <f>IF('Data Entry'!A34="","",'Data Entry'!A34)</f>
        <v>27</v>
      </c>
      <c r="B30" s="22" t="str">
        <f>IF('Data Entry'!B34="","",'Data Entry'!B34)</f>
        <v/>
      </c>
      <c r="D30" s="20"/>
      <c r="E30" s="20"/>
      <c r="F30" s="20"/>
      <c r="H30" s="20"/>
      <c r="I30" s="20"/>
      <c r="J30" s="20"/>
    </row>
    <row r="31" spans="1:10" ht="21.9" customHeight="1">
      <c r="A31" s="21">
        <f>IF('Data Entry'!A35="","",'Data Entry'!A35)</f>
        <v>28</v>
      </c>
      <c r="B31" s="22" t="str">
        <f>IF('Data Entry'!B35="","",'Data Entry'!B35)</f>
        <v/>
      </c>
      <c r="D31" s="20"/>
      <c r="E31" s="20"/>
      <c r="F31" s="20"/>
      <c r="H31" s="20"/>
      <c r="I31" s="20"/>
      <c r="J31" s="20"/>
    </row>
    <row r="32" spans="1:10" ht="21.9" customHeight="1">
      <c r="A32" s="21">
        <f>IF('Data Entry'!A36="","",'Data Entry'!A36)</f>
        <v>29</v>
      </c>
      <c r="B32" s="22" t="str">
        <f>IF('Data Entry'!B36="","",'Data Entry'!B36)</f>
        <v/>
      </c>
      <c r="D32" s="20"/>
      <c r="E32" s="20"/>
      <c r="F32" s="20"/>
      <c r="H32" s="20"/>
      <c r="I32" s="20"/>
      <c r="J32" s="20"/>
    </row>
    <row r="33" spans="1:10" ht="21.9" customHeight="1">
      <c r="A33" s="21">
        <f>IF('Data Entry'!A37="","",'Data Entry'!A37)</f>
        <v>30</v>
      </c>
      <c r="B33" s="22" t="str">
        <f>IF('Data Entry'!B37="","",'Data Entry'!B37)</f>
        <v/>
      </c>
      <c r="D33" s="20"/>
      <c r="E33" s="20"/>
      <c r="F33" s="20"/>
      <c r="H33" s="20"/>
      <c r="I33" s="20"/>
      <c r="J33" s="20"/>
    </row>
    <row r="34" spans="1:10" ht="21.9" customHeight="1">
      <c r="A34" s="21">
        <f>IF('Data Entry'!A38="","",'Data Entry'!A38)</f>
        <v>31</v>
      </c>
      <c r="B34" s="22" t="str">
        <f>IF('Data Entry'!B38="","",'Data Entry'!B38)</f>
        <v/>
      </c>
      <c r="D34" s="20"/>
      <c r="E34" s="20"/>
      <c r="F34" s="20"/>
      <c r="H34" s="20"/>
      <c r="I34" s="20"/>
      <c r="J34" s="20"/>
    </row>
    <row r="35" spans="1:10" ht="21.9" customHeight="1">
      <c r="A35" s="21">
        <f>IF('Data Entry'!A39="","",'Data Entry'!A39)</f>
        <v>32</v>
      </c>
      <c r="B35" s="22" t="str">
        <f>IF('Data Entry'!B39="","",'Data Entry'!B39)</f>
        <v/>
      </c>
      <c r="D35" s="20"/>
      <c r="E35" s="20"/>
      <c r="F35" s="20"/>
      <c r="H35" s="20"/>
      <c r="I35" s="20"/>
      <c r="J35" s="20"/>
    </row>
    <row r="36" spans="1:10" ht="21.9" customHeight="1">
      <c r="A36" s="21">
        <f>IF('Data Entry'!A40="","",'Data Entry'!A40)</f>
        <v>33</v>
      </c>
      <c r="B36" s="22" t="str">
        <f>IF('Data Entry'!B40="","",'Data Entry'!B40)</f>
        <v/>
      </c>
      <c r="D36" s="20"/>
      <c r="E36" s="20"/>
      <c r="F36" s="20"/>
      <c r="H36" s="20"/>
      <c r="I36" s="20"/>
      <c r="J36" s="20"/>
    </row>
    <row r="37" spans="1:10" ht="21.9" customHeight="1">
      <c r="A37" s="21">
        <f>IF('Data Entry'!A41="","",'Data Entry'!A41)</f>
        <v>34</v>
      </c>
      <c r="B37" s="22" t="str">
        <f>IF('Data Entry'!B41="","",'Data Entry'!B41)</f>
        <v/>
      </c>
      <c r="D37" s="20"/>
      <c r="E37" s="20"/>
      <c r="F37" s="20"/>
      <c r="H37" s="20"/>
      <c r="I37" s="20"/>
      <c r="J37" s="20"/>
    </row>
    <row r="38" spans="1:10" ht="21.9" customHeight="1">
      <c r="A38" s="21">
        <f>IF('Data Entry'!A42="","",'Data Entry'!A42)</f>
        <v>35</v>
      </c>
      <c r="B38" s="22" t="str">
        <f>IF('Data Entry'!B42="","",'Data Entry'!B42)</f>
        <v/>
      </c>
      <c r="D38" s="20"/>
      <c r="E38" s="20"/>
      <c r="F38" s="20"/>
      <c r="H38" s="20"/>
      <c r="I38" s="20"/>
      <c r="J38" s="20"/>
    </row>
    <row r="39" spans="1:10" ht="21.9" customHeight="1">
      <c r="A39" s="21">
        <f>IF('Data Entry'!A43="","",'Data Entry'!A43)</f>
        <v>36</v>
      </c>
      <c r="B39" s="22" t="str">
        <f>IF('Data Entry'!B43="","",'Data Entry'!B43)</f>
        <v/>
      </c>
      <c r="D39" s="20"/>
      <c r="E39" s="20"/>
      <c r="F39" s="20"/>
      <c r="H39" s="20"/>
      <c r="I39" s="20"/>
      <c r="J39" s="20"/>
    </row>
    <row r="40" spans="1:10" ht="21.9" customHeight="1">
      <c r="A40" s="21">
        <f>IF('Data Entry'!A44="","",'Data Entry'!A44)</f>
        <v>37</v>
      </c>
      <c r="B40" s="22" t="str">
        <f>IF('Data Entry'!B44="","",'Data Entry'!B44)</f>
        <v/>
      </c>
      <c r="D40" s="20"/>
      <c r="E40" s="20"/>
      <c r="F40" s="20"/>
      <c r="H40" s="20"/>
      <c r="I40" s="20"/>
      <c r="J40" s="20"/>
    </row>
    <row r="41" spans="1:10" ht="21.9" customHeight="1">
      <c r="A41" s="21">
        <f>IF('Data Entry'!A45="","",'Data Entry'!A45)</f>
        <v>38</v>
      </c>
      <c r="B41" s="22" t="str">
        <f>IF('Data Entry'!B45="","",'Data Entry'!B45)</f>
        <v/>
      </c>
      <c r="D41" s="20"/>
      <c r="E41" s="20"/>
      <c r="F41" s="20"/>
      <c r="H41" s="20"/>
      <c r="I41" s="20"/>
      <c r="J41" s="20"/>
    </row>
    <row r="42" spans="1:10" ht="21.9" customHeight="1">
      <c r="A42" s="21">
        <f>IF('Data Entry'!A46="","",'Data Entry'!A46)</f>
        <v>39</v>
      </c>
      <c r="B42" s="22" t="str">
        <f>IF('Data Entry'!B46="","",'Data Entry'!B46)</f>
        <v/>
      </c>
      <c r="D42" s="20"/>
      <c r="E42" s="20"/>
      <c r="F42" s="20"/>
      <c r="H42" s="20"/>
      <c r="I42" s="20"/>
      <c r="J42" s="20"/>
    </row>
    <row r="43" spans="1:10" ht="21.9" customHeight="1">
      <c r="A43" s="21">
        <f>IF('Data Entry'!A47="","",'Data Entry'!A47)</f>
        <v>40</v>
      </c>
      <c r="B43" s="22" t="str">
        <f>IF('Data Entry'!B47="","",'Data Entry'!B47)</f>
        <v/>
      </c>
      <c r="D43" s="20"/>
      <c r="E43" s="20"/>
      <c r="F43" s="20"/>
      <c r="H43" s="20"/>
      <c r="I43" s="20"/>
      <c r="J43" s="20"/>
    </row>
    <row r="44" spans="1:10" ht="21.9" customHeight="1">
      <c r="A44" s="21">
        <f>IF('Data Entry'!A48="","",'Data Entry'!A48)</f>
        <v>41</v>
      </c>
      <c r="B44" s="22" t="str">
        <f>IF('Data Entry'!B48="","",'Data Entry'!B48)</f>
        <v/>
      </c>
      <c r="D44" s="20"/>
      <c r="E44" s="20"/>
      <c r="F44" s="20"/>
      <c r="H44" s="20"/>
      <c r="I44" s="20"/>
      <c r="J44" s="20"/>
    </row>
    <row r="45" spans="1:10" ht="21.9" customHeight="1">
      <c r="A45" s="21">
        <f>IF('Data Entry'!A49="","",'Data Entry'!A49)</f>
        <v>42</v>
      </c>
      <c r="B45" s="22" t="str">
        <f>IF('Data Entry'!B49="","",'Data Entry'!B49)</f>
        <v/>
      </c>
      <c r="D45" s="20"/>
      <c r="E45" s="20"/>
      <c r="F45" s="20"/>
      <c r="H45" s="20"/>
      <c r="I45" s="20"/>
      <c r="J45" s="20"/>
    </row>
    <row r="46" spans="1:10" ht="21.9" customHeight="1">
      <c r="A46" s="21">
        <f>IF('Data Entry'!A50="","",'Data Entry'!A50)</f>
        <v>43</v>
      </c>
      <c r="B46" s="22" t="str">
        <f>IF('Data Entry'!B50="","",'Data Entry'!B50)</f>
        <v/>
      </c>
      <c r="D46" s="20"/>
      <c r="E46" s="20"/>
      <c r="F46" s="20"/>
      <c r="H46" s="20"/>
      <c r="I46" s="20"/>
      <c r="J46" s="20"/>
    </row>
    <row r="47" spans="1:10" ht="21.9" customHeight="1">
      <c r="A47" s="21">
        <f>IF('Data Entry'!A51="","",'Data Entry'!A51)</f>
        <v>44</v>
      </c>
      <c r="B47" s="22" t="str">
        <f>IF('Data Entry'!B51="","",'Data Entry'!B51)</f>
        <v/>
      </c>
      <c r="D47" s="20"/>
      <c r="E47" s="20"/>
      <c r="F47" s="20"/>
      <c r="H47" s="20"/>
      <c r="I47" s="20"/>
      <c r="J47" s="20"/>
    </row>
    <row r="48" spans="1:10" ht="21.9" customHeight="1">
      <c r="A48" s="21">
        <f>IF('Data Entry'!A52="","",'Data Entry'!A52)</f>
        <v>45</v>
      </c>
      <c r="B48" s="22" t="str">
        <f>IF('Data Entry'!B52="","",'Data Entry'!B52)</f>
        <v/>
      </c>
      <c r="D48" s="20"/>
      <c r="E48" s="20"/>
      <c r="F48" s="20"/>
      <c r="H48" s="20"/>
      <c r="I48" s="20"/>
      <c r="J48" s="20"/>
    </row>
    <row r="49" spans="1:10" ht="21.9" customHeight="1">
      <c r="A49" s="21">
        <f>IF('Data Entry'!A53="","",'Data Entry'!A53)</f>
        <v>46</v>
      </c>
      <c r="B49" s="22" t="str">
        <f>IF('Data Entry'!B53="","",'Data Entry'!B53)</f>
        <v/>
      </c>
      <c r="D49" s="20"/>
      <c r="E49" s="20"/>
      <c r="F49" s="20"/>
      <c r="H49" s="20"/>
      <c r="I49" s="20"/>
      <c r="J49" s="20"/>
    </row>
    <row r="50" spans="1:10" ht="21.9" customHeight="1">
      <c r="A50" s="21">
        <f>IF('Data Entry'!A54="","",'Data Entry'!A54)</f>
        <v>47</v>
      </c>
      <c r="B50" s="22" t="str">
        <f>IF('Data Entry'!B54="","",'Data Entry'!B54)</f>
        <v/>
      </c>
      <c r="D50" s="20"/>
      <c r="E50" s="20"/>
      <c r="F50" s="20"/>
      <c r="H50" s="20"/>
      <c r="I50" s="20"/>
      <c r="J50" s="20"/>
    </row>
    <row r="51" spans="1:10" ht="21.9" customHeight="1">
      <c r="A51" s="21">
        <f>IF('Data Entry'!A55="","",'Data Entry'!A55)</f>
        <v>48</v>
      </c>
      <c r="B51" s="22" t="str">
        <f>IF('Data Entry'!B55="","",'Data Entry'!B55)</f>
        <v/>
      </c>
      <c r="D51" s="20"/>
      <c r="E51" s="20"/>
      <c r="F51" s="20"/>
      <c r="H51" s="20"/>
      <c r="I51" s="20"/>
      <c r="J51" s="20"/>
    </row>
    <row r="52" spans="1:10" ht="21.9" customHeight="1">
      <c r="A52" s="21">
        <f>IF('Data Entry'!A56="","",'Data Entry'!A56)</f>
        <v>49</v>
      </c>
      <c r="B52" s="22" t="str">
        <f>IF('Data Entry'!B56="","",'Data Entry'!B56)</f>
        <v/>
      </c>
      <c r="D52" s="20"/>
      <c r="E52" s="20"/>
      <c r="F52" s="20"/>
      <c r="H52" s="20"/>
      <c r="I52" s="20"/>
      <c r="J52" s="20"/>
    </row>
    <row r="53" spans="1:10" ht="21.9" customHeight="1">
      <c r="A53" s="21">
        <f>IF('Data Entry'!A57="","",'Data Entry'!A57)</f>
        <v>50</v>
      </c>
      <c r="B53" s="22" t="str">
        <f>IF('Data Entry'!B57="","",'Data Entry'!B57)</f>
        <v/>
      </c>
      <c r="D53" s="20"/>
      <c r="E53" s="20"/>
      <c r="F53" s="20"/>
      <c r="H53" s="20"/>
      <c r="I53" s="20"/>
      <c r="J53" s="20"/>
    </row>
    <row r="54" spans="1:10" ht="21.9" customHeight="1">
      <c r="A54" s="21">
        <f>IF('Data Entry'!A58="","",'Data Entry'!A58)</f>
        <v>51</v>
      </c>
      <c r="B54" s="22" t="str">
        <f>IF('Data Entry'!B58="","",'Data Entry'!B58)</f>
        <v/>
      </c>
      <c r="D54" s="20"/>
      <c r="E54" s="20"/>
      <c r="F54" s="20"/>
      <c r="H54" s="20"/>
      <c r="I54" s="20"/>
      <c r="J54" s="20"/>
    </row>
    <row r="55" spans="1:10" ht="21.9" customHeight="1">
      <c r="A55" s="21">
        <f>IF('Data Entry'!A59="","",'Data Entry'!A59)</f>
        <v>52</v>
      </c>
      <c r="B55" s="22" t="str">
        <f>IF('Data Entry'!B59="","",'Data Entry'!B59)</f>
        <v/>
      </c>
      <c r="D55" s="20"/>
      <c r="E55" s="20"/>
      <c r="F55" s="20"/>
      <c r="H55" s="20"/>
      <c r="I55" s="20"/>
      <c r="J55" s="20"/>
    </row>
    <row r="56" spans="1:10" ht="21.9" customHeight="1">
      <c r="A56" s="21">
        <f>IF('Data Entry'!A60="","",'Data Entry'!A60)</f>
        <v>53</v>
      </c>
      <c r="B56" s="22" t="str">
        <f>IF('Data Entry'!B60="","",'Data Entry'!B60)</f>
        <v/>
      </c>
      <c r="D56" s="20"/>
      <c r="E56" s="20"/>
      <c r="F56" s="20"/>
      <c r="H56" s="20"/>
      <c r="I56" s="20"/>
      <c r="J56" s="20"/>
    </row>
    <row r="57" spans="1:10" ht="21.9" customHeight="1">
      <c r="A57" s="21">
        <f>IF('Data Entry'!A61="","",'Data Entry'!A61)</f>
        <v>54</v>
      </c>
      <c r="B57" s="22" t="str">
        <f>IF('Data Entry'!B61="","",'Data Entry'!B61)</f>
        <v/>
      </c>
      <c r="D57" s="20"/>
      <c r="E57" s="20"/>
      <c r="F57" s="20"/>
      <c r="H57" s="20"/>
      <c r="I57" s="20"/>
      <c r="J57" s="20"/>
    </row>
    <row r="58" spans="1:10" ht="21.9" customHeight="1">
      <c r="A58" s="21">
        <f>IF('Data Entry'!A62="","",'Data Entry'!A62)</f>
        <v>55</v>
      </c>
      <c r="B58" s="22" t="str">
        <f>IF('Data Entry'!B62="","",'Data Entry'!B62)</f>
        <v/>
      </c>
      <c r="D58" s="20"/>
      <c r="E58" s="20"/>
      <c r="F58" s="20"/>
      <c r="H58" s="20"/>
      <c r="I58" s="20"/>
      <c r="J58" s="20"/>
    </row>
    <row r="59" spans="1:10" ht="21.9" customHeight="1">
      <c r="A59" s="21">
        <f>IF('Data Entry'!A63="","",'Data Entry'!A63)</f>
        <v>56</v>
      </c>
      <c r="B59" s="22" t="str">
        <f>IF('Data Entry'!B63="","",'Data Entry'!B63)</f>
        <v/>
      </c>
      <c r="D59" s="20"/>
      <c r="E59" s="20"/>
      <c r="F59" s="20"/>
      <c r="H59" s="20"/>
      <c r="I59" s="20"/>
      <c r="J59" s="20"/>
    </row>
    <row r="60" spans="1:10" ht="21.9" customHeight="1">
      <c r="A60" s="21">
        <f>IF('Data Entry'!A64="","",'Data Entry'!A64)</f>
        <v>57</v>
      </c>
      <c r="B60" s="22" t="str">
        <f>IF('Data Entry'!B64="","",'Data Entry'!B64)</f>
        <v/>
      </c>
      <c r="D60" s="20"/>
      <c r="E60" s="20"/>
      <c r="F60" s="20"/>
      <c r="H60" s="20"/>
      <c r="I60" s="20"/>
      <c r="J60" s="20"/>
    </row>
    <row r="61" spans="1:10" ht="21.9" customHeight="1">
      <c r="A61" s="21">
        <f>IF('Data Entry'!A65="","",'Data Entry'!A65)</f>
        <v>58</v>
      </c>
      <c r="B61" s="22" t="str">
        <f>IF('Data Entry'!B65="","",'Data Entry'!B65)</f>
        <v/>
      </c>
      <c r="D61" s="20"/>
      <c r="E61" s="20"/>
      <c r="F61" s="20"/>
      <c r="H61" s="20"/>
      <c r="I61" s="20"/>
      <c r="J61" s="20"/>
    </row>
    <row r="62" spans="1:10" ht="21.9" customHeight="1">
      <c r="A62" s="21">
        <f>IF('Data Entry'!A66="","",'Data Entry'!A66)</f>
        <v>59</v>
      </c>
      <c r="B62" s="22" t="str">
        <f>IF('Data Entry'!B66="","",'Data Entry'!B66)</f>
        <v/>
      </c>
      <c r="D62" s="20"/>
      <c r="E62" s="20"/>
      <c r="F62" s="20"/>
      <c r="H62" s="20"/>
      <c r="I62" s="20"/>
      <c r="J62" s="20"/>
    </row>
    <row r="63" spans="1:10" ht="21.9" customHeight="1">
      <c r="A63" s="21">
        <f>IF('Data Entry'!A67="","",'Data Entry'!A67)</f>
        <v>60</v>
      </c>
      <c r="B63" s="22" t="str">
        <f>IF('Data Entry'!B67="","",'Data Entry'!B67)</f>
        <v/>
      </c>
      <c r="D63" s="20"/>
      <c r="E63" s="20"/>
      <c r="F63" s="20"/>
      <c r="H63" s="20"/>
      <c r="I63" s="20"/>
      <c r="J63" s="20"/>
    </row>
  </sheetData>
  <sheetProtection algorithmName="SHA-512" hashValue="1zX56HIVW7nsO2CPHT9Ee+MD8Yo26QG15v8bWGQX2MrOcmPeNUFajis6Qoyj8OxkzijsIYL3d/gb7lgeTlgkwg==" saltValue="ArlrgsBzuaEtw39sNbkMew==" spinCount="100000" sheet="1" objects="1" scenarios="1" formatCells="0"/>
  <protectedRanges>
    <protectedRange sqref="D4:F63 H4:J63" name="Range1"/>
  </protectedRanges>
  <mergeCells count="3">
    <mergeCell ref="D2:F2"/>
    <mergeCell ref="H2:J2"/>
    <mergeCell ref="A1:J1"/>
  </mergeCells>
  <conditionalFormatting sqref="A4:J63">
    <cfRule type="expression" dxfId="19" priority="1">
      <formula>$A4=""</formula>
    </cfRule>
  </conditionalFormatting>
  <dataValidations count="6">
    <dataValidation type="list" allowBlank="1" showInputMessage="1" showErrorMessage="1" errorTitle="અયોગ્ય માર્ક્સ" error="આપે લખેલ માર્ક્સ પ્રશ્નના કુલ માર્ક્સ થી વધારે છે.કૃપા કરીને ચોક્કસાઈ પૂર્વક જોઇને લખો._x000a__x000a_બ્રિજેશ પટેલ" promptTitle="દ્રિતીય સત્રાંત પરીક્ષા" prompt="દ્રિતીય સત્રાંત લેખિત પરીક્ષા ગુણનાં ગુણ લખો." sqref="I4:I63" xr:uid="{EB17904A-AC02-4C51-8DAD-973FFB9A84DF}">
      <formula1>"AB,0,1,2,3,4,5,6,7,8,9,10,11,12,13,14,15,16,17,18,19,20,21,22,23,24,25,26,27,28,29,30,31,32,33,34,35,36,37,38,39,40"</formula1>
    </dataValidation>
    <dataValidation type="whole" allowBlank="1" showInputMessage="1" showErrorMessage="1" errorTitle="અયોગ્ય માર્ક્સ" error="આપે લખેલ માર્ક્સ પ્રશ્નના કુલ માર્ક્સ થી વધારે છે.કૃપા કરીને ચોક્કસાઈ પૂર્વક જોઇને લખો._x000a__x000a_બ્રિજેશ પટેલ" promptTitle="20 ગુણ માંથી" prompt="દ્રિતીય સત્ર_x000a_સ્વ અધ્યયન મૂલ્યાંકનનાં  ગુણ લખો." sqref="J4:J63" xr:uid="{7351092A-946C-4B12-9DFD-54F61A61F796}">
      <formula1>0</formula1>
      <formula2>20</formula2>
    </dataValidation>
    <dataValidation type="whole" allowBlank="1" showInputMessage="1" showErrorMessage="1" errorTitle="અયોગ્ય માર્ક્સ" error="આપે લખેલ માર્ક્સ પ્રશ્નના કુલ માર્ક્સ થી વધારે છે.કૃપા કરીને ચોક્કસાઈ પૂર્વક જોઇને લખો._x000a_બ્રિજેશ પટેલ" promptTitle="ત્રિમાસિક કસોટીના ગુણ" prompt="પ્રથમ સત્ર_x000a_ત્રિમાસિક કસોટીનાં ગુણ લખો." sqref="D4:D63" xr:uid="{F3209144-9F2D-4B55-A6BE-6D565F75B504}">
      <formula1>0</formula1>
      <formula2>40</formula2>
    </dataValidation>
    <dataValidation type="whole" allowBlank="1" showInputMessage="1" showErrorMessage="1" errorTitle="અયોગ્ય માર્ક્સ" error="આપે લખેલ માર્ક્સ પ્રશ્નના કુલ માર્ક્સ થી વધારે છે.કૃપા કરીને ચોક્કસાઈ પૂર્વક જોઇને લખો._x000a__x000a_બ્રિજેશ પટેલ" promptTitle="20 ગુણ માંથી" prompt="પ્રથમ સત્ર_x000a_સ્વ અધ્યયન મૂલ્યાંકનનાં  ગુણ લખો." sqref="F4:F63" xr:uid="{6EA408F6-9368-4870-9EA8-962FAC3177B8}">
      <formula1>0</formula1>
      <formula2>20</formula2>
    </dataValidation>
    <dataValidation type="whole" allowBlank="1" showInputMessage="1" showErrorMessage="1" errorTitle="અયોગ્ય માર્ક્સ" error="આપે લખેલ માર્ક્સ પ્રશ્નના કુલ માર્ક્સ થી વધારે છે.કૃપા કરીને ચોક્કસાઈ પૂર્વક જોઇને લખો._x000a__x000a_બ્રિજેશ પટેલ" promptTitle="ત્રિમાસિક કસોટીના ગુણ" prompt="દ્રિતીય સત્ર_x000a_ત્રિમાસિક કસોટીનાં ગુણ લખો." sqref="H4:H63" xr:uid="{3EB26ED6-6BE2-4D7D-8AA3-377ACA897790}">
      <formula1>0</formula1>
      <formula2>40</formula2>
    </dataValidation>
    <dataValidation type="list" allowBlank="1" showInputMessage="1" showErrorMessage="1" errorTitle="અયોગ્ય માર્ક્સ" error="આપે લખેલ માર્ક્સ પ્રશ્નના કુલ માર્ક્સ થી વધારે છે.કૃપા કરીને ચોક્કસાઈ પૂર્વક જોઇને લખો._x000a__x000a_બ્રિજેશ પટેલ" promptTitle="પ્રથમ પરીક્ષા" prompt="પ્રથમ સત્રાંત લેખિત પરીક્ષા ગુણનાં ગુણ લખો." sqref="E4:E63" xr:uid="{529F4A92-7654-4473-B2B1-EB8C12E7DC1D}">
      <formula1>"AB,0,1,2,3,4,5,6,7,8,9,10,11,12,13,14,15,16,17,18,19,20,21,22,23,24,25,26,27,28,29,30,31,32,33,34,35,36,37,38,39,40"</formula1>
    </dataValidation>
  </dataValidations>
  <pageMargins left="0.27559055118110237" right="0.23622047244094491" top="0.43307086614173229" bottom="0.39370078740157483" header="0.31496062992125984" footer="0.31496062992125984"/>
  <pageSetup paperSize="9" orientation="portrait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A53227-4394-4B5D-8A46-9EA3E0AAF4FC}">
  <sheetPr>
    <tabColor rgb="FF00B0F0"/>
  </sheetPr>
  <dimension ref="A1:J63"/>
  <sheetViews>
    <sheetView showGridLines="0"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H4" sqref="H4"/>
    </sheetView>
  </sheetViews>
  <sheetFormatPr defaultRowHeight="14.4"/>
  <cols>
    <col min="1" max="1" width="5.33203125" customWidth="1"/>
    <col min="2" max="2" width="25.6640625" customWidth="1"/>
    <col min="3" max="3" width="1.44140625" customWidth="1"/>
    <col min="4" max="4" width="11.109375" customWidth="1"/>
    <col min="6" max="6" width="12.109375" customWidth="1"/>
    <col min="7" max="7" width="1.109375" customWidth="1"/>
    <col min="8" max="8" width="11.109375" customWidth="1"/>
    <col min="10" max="10" width="11.6640625" customWidth="1"/>
  </cols>
  <sheetData>
    <row r="1" spans="1:10" ht="40.5" customHeight="1">
      <c r="A1" s="394" t="s">
        <v>46</v>
      </c>
      <c r="B1" s="394"/>
      <c r="C1" s="394"/>
      <c r="D1" s="394"/>
      <c r="E1" s="394"/>
      <c r="F1" s="394"/>
      <c r="G1" s="394"/>
      <c r="H1" s="394"/>
      <c r="I1" s="394"/>
      <c r="J1" s="394"/>
    </row>
    <row r="2" spans="1:10" ht="30" customHeight="1">
      <c r="D2" s="393" t="s">
        <v>44</v>
      </c>
      <c r="E2" s="393"/>
      <c r="F2" s="393"/>
      <c r="H2" s="393" t="s">
        <v>43</v>
      </c>
      <c r="I2" s="393"/>
      <c r="J2" s="393"/>
    </row>
    <row r="3" spans="1:10" ht="108">
      <c r="A3" s="12" t="s">
        <v>17</v>
      </c>
      <c r="B3" s="12" t="s">
        <v>18</v>
      </c>
      <c r="D3" s="12" t="s">
        <v>508</v>
      </c>
      <c r="E3" s="12" t="s">
        <v>41</v>
      </c>
      <c r="F3" s="12" t="s">
        <v>42</v>
      </c>
      <c r="H3" s="12" t="s">
        <v>508</v>
      </c>
      <c r="I3" s="12" t="s">
        <v>41</v>
      </c>
      <c r="J3" s="12" t="s">
        <v>42</v>
      </c>
    </row>
    <row r="4" spans="1:10" ht="21.9" customHeight="1">
      <c r="A4" s="21">
        <f>IF('Data Entry'!A8="","",'Data Entry'!A8)</f>
        <v>1</v>
      </c>
      <c r="B4" s="22" t="str">
        <f>IF('Data Entry'!B8="","",'Data Entry'!B8)</f>
        <v>પટેલ બ્રિજેશકુમાર કાળાભાઈ</v>
      </c>
      <c r="D4" s="20">
        <v>40</v>
      </c>
      <c r="E4" s="20">
        <v>28</v>
      </c>
      <c r="F4" s="20">
        <v>12</v>
      </c>
      <c r="H4" s="20">
        <v>36</v>
      </c>
      <c r="I4" s="20">
        <v>37</v>
      </c>
      <c r="J4" s="20">
        <v>19</v>
      </c>
    </row>
    <row r="5" spans="1:10" ht="21.9" customHeight="1">
      <c r="A5" s="21">
        <f>IF('Data Entry'!A9="","",'Data Entry'!A9)</f>
        <v>2</v>
      </c>
      <c r="B5" s="22" t="str">
        <f>IF('Data Entry'!B9="","",'Data Entry'!B9)</f>
        <v/>
      </c>
      <c r="D5" s="20"/>
      <c r="E5" s="20"/>
      <c r="F5" s="20"/>
      <c r="H5" s="20"/>
      <c r="I5" s="20"/>
      <c r="J5" s="20"/>
    </row>
    <row r="6" spans="1:10" ht="21.9" customHeight="1">
      <c r="A6" s="21">
        <f>IF('Data Entry'!A10="","",'Data Entry'!A10)</f>
        <v>3</v>
      </c>
      <c r="B6" s="22" t="str">
        <f>IF('Data Entry'!B10="","",'Data Entry'!B10)</f>
        <v/>
      </c>
      <c r="D6" s="20"/>
      <c r="E6" s="20"/>
      <c r="F6" s="20"/>
      <c r="H6" s="20"/>
      <c r="I6" s="20"/>
      <c r="J6" s="20"/>
    </row>
    <row r="7" spans="1:10" ht="21.9" customHeight="1">
      <c r="A7" s="21">
        <f>IF('Data Entry'!A11="","",'Data Entry'!A11)</f>
        <v>4</v>
      </c>
      <c r="B7" s="22" t="str">
        <f>IF('Data Entry'!B11="","",'Data Entry'!B11)</f>
        <v/>
      </c>
      <c r="D7" s="20"/>
      <c r="E7" s="20"/>
      <c r="F7" s="20"/>
      <c r="H7" s="20"/>
      <c r="I7" s="20"/>
      <c r="J7" s="20"/>
    </row>
    <row r="8" spans="1:10" ht="21.9" customHeight="1">
      <c r="A8" s="21">
        <f>IF('Data Entry'!A12="","",'Data Entry'!A12)</f>
        <v>5</v>
      </c>
      <c r="B8" s="22" t="str">
        <f>IF('Data Entry'!B12="","",'Data Entry'!B12)</f>
        <v/>
      </c>
      <c r="D8" s="20"/>
      <c r="E8" s="20"/>
      <c r="F8" s="20"/>
      <c r="H8" s="20"/>
      <c r="I8" s="20"/>
      <c r="J8" s="20"/>
    </row>
    <row r="9" spans="1:10" ht="21.9" customHeight="1">
      <c r="A9" s="21">
        <f>IF('Data Entry'!A13="","",'Data Entry'!A13)</f>
        <v>6</v>
      </c>
      <c r="B9" s="22" t="str">
        <f>IF('Data Entry'!B13="","",'Data Entry'!B13)</f>
        <v/>
      </c>
      <c r="D9" s="20"/>
      <c r="E9" s="20"/>
      <c r="F9" s="20"/>
      <c r="H9" s="20"/>
      <c r="I9" s="20"/>
      <c r="J9" s="20"/>
    </row>
    <row r="10" spans="1:10" ht="21.9" customHeight="1">
      <c r="A10" s="21">
        <f>IF('Data Entry'!A14="","",'Data Entry'!A14)</f>
        <v>7</v>
      </c>
      <c r="B10" s="22" t="str">
        <f>IF('Data Entry'!B14="","",'Data Entry'!B14)</f>
        <v/>
      </c>
      <c r="D10" s="20"/>
      <c r="E10" s="20"/>
      <c r="F10" s="20"/>
      <c r="H10" s="20"/>
      <c r="I10" s="20"/>
      <c r="J10" s="20"/>
    </row>
    <row r="11" spans="1:10" ht="21.9" customHeight="1">
      <c r="A11" s="21">
        <f>IF('Data Entry'!A15="","",'Data Entry'!A15)</f>
        <v>8</v>
      </c>
      <c r="B11" s="22" t="str">
        <f>IF('Data Entry'!B15="","",'Data Entry'!B15)</f>
        <v/>
      </c>
      <c r="D11" s="20"/>
      <c r="E11" s="20"/>
      <c r="F11" s="20"/>
      <c r="H11" s="20"/>
      <c r="I11" s="20"/>
      <c r="J11" s="20"/>
    </row>
    <row r="12" spans="1:10" ht="21.9" customHeight="1">
      <c r="A12" s="21">
        <f>IF('Data Entry'!A16="","",'Data Entry'!A16)</f>
        <v>9</v>
      </c>
      <c r="B12" s="22" t="str">
        <f>IF('Data Entry'!B16="","",'Data Entry'!B16)</f>
        <v/>
      </c>
      <c r="D12" s="20"/>
      <c r="E12" s="20"/>
      <c r="F12" s="20"/>
      <c r="H12" s="20"/>
      <c r="I12" s="20"/>
      <c r="J12" s="20"/>
    </row>
    <row r="13" spans="1:10" ht="21.9" customHeight="1">
      <c r="A13" s="21">
        <f>IF('Data Entry'!A17="","",'Data Entry'!A17)</f>
        <v>10</v>
      </c>
      <c r="B13" s="22" t="str">
        <f>IF('Data Entry'!B17="","",'Data Entry'!B17)</f>
        <v/>
      </c>
      <c r="D13" s="20"/>
      <c r="E13" s="20"/>
      <c r="F13" s="20"/>
      <c r="H13" s="20"/>
      <c r="I13" s="20"/>
      <c r="J13" s="20"/>
    </row>
    <row r="14" spans="1:10" ht="21.9" customHeight="1">
      <c r="A14" s="21">
        <f>IF('Data Entry'!A18="","",'Data Entry'!A18)</f>
        <v>11</v>
      </c>
      <c r="B14" s="22" t="str">
        <f>IF('Data Entry'!B18="","",'Data Entry'!B18)</f>
        <v/>
      </c>
      <c r="D14" s="20"/>
      <c r="E14" s="20"/>
      <c r="F14" s="20"/>
      <c r="H14" s="20"/>
      <c r="I14" s="20"/>
      <c r="J14" s="20"/>
    </row>
    <row r="15" spans="1:10" ht="21.9" customHeight="1">
      <c r="A15" s="21">
        <f>IF('Data Entry'!A19="","",'Data Entry'!A19)</f>
        <v>12</v>
      </c>
      <c r="B15" s="22" t="str">
        <f>IF('Data Entry'!B19="","",'Data Entry'!B19)</f>
        <v/>
      </c>
      <c r="D15" s="20"/>
      <c r="E15" s="20"/>
      <c r="F15" s="20"/>
      <c r="H15" s="20"/>
      <c r="I15" s="20"/>
      <c r="J15" s="20"/>
    </row>
    <row r="16" spans="1:10" ht="21.9" customHeight="1">
      <c r="A16" s="21">
        <f>IF('Data Entry'!A20="","",'Data Entry'!A20)</f>
        <v>13</v>
      </c>
      <c r="B16" s="22" t="str">
        <f>IF('Data Entry'!B20="","",'Data Entry'!B20)</f>
        <v/>
      </c>
      <c r="D16" s="20"/>
      <c r="E16" s="20"/>
      <c r="F16" s="20"/>
      <c r="H16" s="20"/>
      <c r="I16" s="20"/>
      <c r="J16" s="20"/>
    </row>
    <row r="17" spans="1:10" ht="21.9" customHeight="1">
      <c r="A17" s="21">
        <f>IF('Data Entry'!A21="","",'Data Entry'!A21)</f>
        <v>14</v>
      </c>
      <c r="B17" s="22" t="str">
        <f>IF('Data Entry'!B21="","",'Data Entry'!B21)</f>
        <v/>
      </c>
      <c r="D17" s="20"/>
      <c r="E17" s="20"/>
      <c r="F17" s="20"/>
      <c r="H17" s="20"/>
      <c r="I17" s="20"/>
      <c r="J17" s="20"/>
    </row>
    <row r="18" spans="1:10" ht="21.9" customHeight="1">
      <c r="A18" s="21">
        <f>IF('Data Entry'!A22="","",'Data Entry'!A22)</f>
        <v>15</v>
      </c>
      <c r="B18" s="22" t="str">
        <f>IF('Data Entry'!B22="","",'Data Entry'!B22)</f>
        <v/>
      </c>
      <c r="D18" s="20"/>
      <c r="E18" s="20"/>
      <c r="F18" s="20"/>
      <c r="H18" s="20"/>
      <c r="I18" s="20"/>
      <c r="J18" s="20"/>
    </row>
    <row r="19" spans="1:10" ht="21.9" customHeight="1">
      <c r="A19" s="21">
        <f>IF('Data Entry'!A23="","",'Data Entry'!A23)</f>
        <v>16</v>
      </c>
      <c r="B19" s="22" t="str">
        <f>IF('Data Entry'!B23="","",'Data Entry'!B23)</f>
        <v/>
      </c>
      <c r="D19" s="20"/>
      <c r="E19" s="20"/>
      <c r="F19" s="20"/>
      <c r="H19" s="20"/>
      <c r="I19" s="20"/>
      <c r="J19" s="20"/>
    </row>
    <row r="20" spans="1:10" ht="21.9" customHeight="1">
      <c r="A20" s="21">
        <f>IF('Data Entry'!A24="","",'Data Entry'!A24)</f>
        <v>17</v>
      </c>
      <c r="B20" s="22" t="str">
        <f>IF('Data Entry'!B24="","",'Data Entry'!B24)</f>
        <v/>
      </c>
      <c r="D20" s="20"/>
      <c r="E20" s="20"/>
      <c r="F20" s="20"/>
      <c r="H20" s="20"/>
      <c r="I20" s="20"/>
      <c r="J20" s="20"/>
    </row>
    <row r="21" spans="1:10" ht="21.9" customHeight="1">
      <c r="A21" s="21">
        <f>IF('Data Entry'!A25="","",'Data Entry'!A25)</f>
        <v>18</v>
      </c>
      <c r="B21" s="22" t="str">
        <f>IF('Data Entry'!B25="","",'Data Entry'!B25)</f>
        <v/>
      </c>
      <c r="D21" s="20"/>
      <c r="E21" s="20"/>
      <c r="F21" s="20"/>
      <c r="H21" s="20"/>
      <c r="I21" s="20"/>
      <c r="J21" s="20"/>
    </row>
    <row r="22" spans="1:10" ht="21.9" customHeight="1">
      <c r="A22" s="21">
        <f>IF('Data Entry'!A26="","",'Data Entry'!A26)</f>
        <v>19</v>
      </c>
      <c r="B22" s="22" t="str">
        <f>IF('Data Entry'!B26="","",'Data Entry'!B26)</f>
        <v/>
      </c>
      <c r="D22" s="20"/>
      <c r="E22" s="20"/>
      <c r="F22" s="20"/>
      <c r="H22" s="20"/>
      <c r="I22" s="20"/>
      <c r="J22" s="20"/>
    </row>
    <row r="23" spans="1:10" ht="21.9" customHeight="1">
      <c r="A23" s="21">
        <f>IF('Data Entry'!A27="","",'Data Entry'!A27)</f>
        <v>20</v>
      </c>
      <c r="B23" s="22" t="str">
        <f>IF('Data Entry'!B27="","",'Data Entry'!B27)</f>
        <v/>
      </c>
      <c r="D23" s="20"/>
      <c r="E23" s="20"/>
      <c r="F23" s="20"/>
      <c r="H23" s="20"/>
      <c r="I23" s="20"/>
      <c r="J23" s="20"/>
    </row>
    <row r="24" spans="1:10" ht="21.9" customHeight="1">
      <c r="A24" s="21">
        <f>IF('Data Entry'!A28="","",'Data Entry'!A28)</f>
        <v>21</v>
      </c>
      <c r="B24" s="22" t="str">
        <f>IF('Data Entry'!B28="","",'Data Entry'!B28)</f>
        <v/>
      </c>
      <c r="D24" s="20"/>
      <c r="E24" s="20"/>
      <c r="F24" s="20"/>
      <c r="H24" s="20"/>
      <c r="I24" s="20"/>
      <c r="J24" s="20"/>
    </row>
    <row r="25" spans="1:10" ht="21.9" customHeight="1">
      <c r="A25" s="21">
        <f>IF('Data Entry'!A29="","",'Data Entry'!A29)</f>
        <v>22</v>
      </c>
      <c r="B25" s="22" t="str">
        <f>IF('Data Entry'!B29="","",'Data Entry'!B29)</f>
        <v/>
      </c>
      <c r="D25" s="20"/>
      <c r="E25" s="20"/>
      <c r="F25" s="20"/>
      <c r="H25" s="20"/>
      <c r="I25" s="20"/>
      <c r="J25" s="20"/>
    </row>
    <row r="26" spans="1:10" ht="21.9" customHeight="1">
      <c r="A26" s="21">
        <f>IF('Data Entry'!A30="","",'Data Entry'!A30)</f>
        <v>23</v>
      </c>
      <c r="B26" s="22" t="str">
        <f>IF('Data Entry'!B30="","",'Data Entry'!B30)</f>
        <v/>
      </c>
      <c r="D26" s="20"/>
      <c r="E26" s="20"/>
      <c r="F26" s="20"/>
      <c r="H26" s="20"/>
      <c r="I26" s="20"/>
      <c r="J26" s="20"/>
    </row>
    <row r="27" spans="1:10" ht="21.9" customHeight="1">
      <c r="A27" s="21">
        <f>IF('Data Entry'!A31="","",'Data Entry'!A31)</f>
        <v>24</v>
      </c>
      <c r="B27" s="22" t="str">
        <f>IF('Data Entry'!B31="","",'Data Entry'!B31)</f>
        <v/>
      </c>
      <c r="D27" s="20"/>
      <c r="E27" s="20"/>
      <c r="F27" s="20"/>
      <c r="H27" s="20"/>
      <c r="I27" s="20"/>
      <c r="J27" s="20"/>
    </row>
    <row r="28" spans="1:10" ht="21.9" customHeight="1">
      <c r="A28" s="21">
        <f>IF('Data Entry'!A32="","",'Data Entry'!A32)</f>
        <v>25</v>
      </c>
      <c r="B28" s="22" t="str">
        <f>IF('Data Entry'!B32="","",'Data Entry'!B32)</f>
        <v/>
      </c>
      <c r="D28" s="20"/>
      <c r="E28" s="20"/>
      <c r="F28" s="20"/>
      <c r="H28" s="20"/>
      <c r="I28" s="20"/>
      <c r="J28" s="20"/>
    </row>
    <row r="29" spans="1:10" ht="21.9" customHeight="1">
      <c r="A29" s="21">
        <f>IF('Data Entry'!A33="","",'Data Entry'!A33)</f>
        <v>26</v>
      </c>
      <c r="B29" s="22" t="str">
        <f>IF('Data Entry'!B33="","",'Data Entry'!B33)</f>
        <v/>
      </c>
      <c r="D29" s="20"/>
      <c r="E29" s="20"/>
      <c r="F29" s="20"/>
      <c r="H29" s="20"/>
      <c r="I29" s="20"/>
      <c r="J29" s="20"/>
    </row>
    <row r="30" spans="1:10" ht="21.9" customHeight="1">
      <c r="A30" s="21">
        <f>IF('Data Entry'!A34="","",'Data Entry'!A34)</f>
        <v>27</v>
      </c>
      <c r="B30" s="22" t="str">
        <f>IF('Data Entry'!B34="","",'Data Entry'!B34)</f>
        <v/>
      </c>
      <c r="D30" s="20"/>
      <c r="E30" s="20"/>
      <c r="F30" s="20"/>
      <c r="H30" s="20"/>
      <c r="I30" s="20"/>
      <c r="J30" s="20"/>
    </row>
    <row r="31" spans="1:10" ht="21.9" customHeight="1">
      <c r="A31" s="21">
        <f>IF('Data Entry'!A35="","",'Data Entry'!A35)</f>
        <v>28</v>
      </c>
      <c r="B31" s="22" t="str">
        <f>IF('Data Entry'!B35="","",'Data Entry'!B35)</f>
        <v/>
      </c>
      <c r="D31" s="20"/>
      <c r="E31" s="20"/>
      <c r="F31" s="20"/>
      <c r="H31" s="20"/>
      <c r="I31" s="20"/>
      <c r="J31" s="20"/>
    </row>
    <row r="32" spans="1:10" ht="21.9" customHeight="1">
      <c r="A32" s="21">
        <f>IF('Data Entry'!A36="","",'Data Entry'!A36)</f>
        <v>29</v>
      </c>
      <c r="B32" s="22" t="str">
        <f>IF('Data Entry'!B36="","",'Data Entry'!B36)</f>
        <v/>
      </c>
      <c r="D32" s="20"/>
      <c r="E32" s="20"/>
      <c r="F32" s="20"/>
      <c r="H32" s="20"/>
      <c r="I32" s="20"/>
      <c r="J32" s="20"/>
    </row>
    <row r="33" spans="1:10" ht="21.9" customHeight="1">
      <c r="A33" s="21">
        <f>IF('Data Entry'!A37="","",'Data Entry'!A37)</f>
        <v>30</v>
      </c>
      <c r="B33" s="22" t="str">
        <f>IF('Data Entry'!B37="","",'Data Entry'!B37)</f>
        <v/>
      </c>
      <c r="D33" s="20"/>
      <c r="E33" s="20"/>
      <c r="F33" s="20"/>
      <c r="H33" s="20"/>
      <c r="I33" s="20"/>
      <c r="J33" s="20"/>
    </row>
    <row r="34" spans="1:10" ht="21.9" customHeight="1">
      <c r="A34" s="21">
        <f>IF('Data Entry'!A38="","",'Data Entry'!A38)</f>
        <v>31</v>
      </c>
      <c r="B34" s="22" t="str">
        <f>IF('Data Entry'!B38="","",'Data Entry'!B38)</f>
        <v/>
      </c>
      <c r="D34" s="20"/>
      <c r="E34" s="20"/>
      <c r="F34" s="20"/>
      <c r="H34" s="20"/>
      <c r="I34" s="20"/>
      <c r="J34" s="20"/>
    </row>
    <row r="35" spans="1:10" ht="21.9" customHeight="1">
      <c r="A35" s="21">
        <f>IF('Data Entry'!A39="","",'Data Entry'!A39)</f>
        <v>32</v>
      </c>
      <c r="B35" s="22" t="str">
        <f>IF('Data Entry'!B39="","",'Data Entry'!B39)</f>
        <v/>
      </c>
      <c r="D35" s="20"/>
      <c r="E35" s="20"/>
      <c r="F35" s="20"/>
      <c r="H35" s="20"/>
      <c r="I35" s="20"/>
      <c r="J35" s="20"/>
    </row>
    <row r="36" spans="1:10" ht="21.9" customHeight="1">
      <c r="A36" s="21">
        <f>IF('Data Entry'!A40="","",'Data Entry'!A40)</f>
        <v>33</v>
      </c>
      <c r="B36" s="22" t="str">
        <f>IF('Data Entry'!B40="","",'Data Entry'!B40)</f>
        <v/>
      </c>
      <c r="D36" s="20"/>
      <c r="E36" s="20"/>
      <c r="F36" s="20"/>
      <c r="H36" s="20"/>
      <c r="I36" s="20"/>
      <c r="J36" s="20"/>
    </row>
    <row r="37" spans="1:10" ht="21.9" customHeight="1">
      <c r="A37" s="21">
        <f>IF('Data Entry'!A41="","",'Data Entry'!A41)</f>
        <v>34</v>
      </c>
      <c r="B37" s="22" t="str">
        <f>IF('Data Entry'!B41="","",'Data Entry'!B41)</f>
        <v/>
      </c>
      <c r="D37" s="20"/>
      <c r="E37" s="20"/>
      <c r="F37" s="20"/>
      <c r="H37" s="20"/>
      <c r="I37" s="20"/>
      <c r="J37" s="20"/>
    </row>
    <row r="38" spans="1:10" ht="21.9" customHeight="1">
      <c r="A38" s="21">
        <f>IF('Data Entry'!A42="","",'Data Entry'!A42)</f>
        <v>35</v>
      </c>
      <c r="B38" s="22" t="str">
        <f>IF('Data Entry'!B42="","",'Data Entry'!B42)</f>
        <v/>
      </c>
      <c r="D38" s="20"/>
      <c r="E38" s="20"/>
      <c r="F38" s="20"/>
      <c r="H38" s="20"/>
      <c r="I38" s="20"/>
      <c r="J38" s="20"/>
    </row>
    <row r="39" spans="1:10" ht="21.9" customHeight="1">
      <c r="A39" s="21">
        <f>IF('Data Entry'!A43="","",'Data Entry'!A43)</f>
        <v>36</v>
      </c>
      <c r="B39" s="22" t="str">
        <f>IF('Data Entry'!B43="","",'Data Entry'!B43)</f>
        <v/>
      </c>
      <c r="D39" s="20"/>
      <c r="E39" s="20"/>
      <c r="F39" s="20"/>
      <c r="H39" s="20"/>
      <c r="I39" s="20"/>
      <c r="J39" s="20"/>
    </row>
    <row r="40" spans="1:10" ht="21.9" customHeight="1">
      <c r="A40" s="21">
        <f>IF('Data Entry'!A44="","",'Data Entry'!A44)</f>
        <v>37</v>
      </c>
      <c r="B40" s="22" t="str">
        <f>IF('Data Entry'!B44="","",'Data Entry'!B44)</f>
        <v/>
      </c>
      <c r="D40" s="20"/>
      <c r="E40" s="20"/>
      <c r="F40" s="20"/>
      <c r="H40" s="20"/>
      <c r="I40" s="20"/>
      <c r="J40" s="20"/>
    </row>
    <row r="41" spans="1:10" ht="21.9" customHeight="1">
      <c r="A41" s="21">
        <f>IF('Data Entry'!A45="","",'Data Entry'!A45)</f>
        <v>38</v>
      </c>
      <c r="B41" s="22" t="str">
        <f>IF('Data Entry'!B45="","",'Data Entry'!B45)</f>
        <v/>
      </c>
      <c r="D41" s="20"/>
      <c r="E41" s="20"/>
      <c r="F41" s="20"/>
      <c r="H41" s="20"/>
      <c r="I41" s="20"/>
      <c r="J41" s="20"/>
    </row>
    <row r="42" spans="1:10" ht="21.9" customHeight="1">
      <c r="A42" s="21">
        <f>IF('Data Entry'!A46="","",'Data Entry'!A46)</f>
        <v>39</v>
      </c>
      <c r="B42" s="22" t="str">
        <f>IF('Data Entry'!B46="","",'Data Entry'!B46)</f>
        <v/>
      </c>
      <c r="D42" s="20"/>
      <c r="E42" s="20"/>
      <c r="F42" s="20"/>
      <c r="H42" s="20"/>
      <c r="I42" s="20"/>
      <c r="J42" s="20"/>
    </row>
    <row r="43" spans="1:10" ht="21.9" customHeight="1">
      <c r="A43" s="21">
        <f>IF('Data Entry'!A47="","",'Data Entry'!A47)</f>
        <v>40</v>
      </c>
      <c r="B43" s="22" t="str">
        <f>IF('Data Entry'!B47="","",'Data Entry'!B47)</f>
        <v/>
      </c>
      <c r="D43" s="20"/>
      <c r="E43" s="20"/>
      <c r="F43" s="20"/>
      <c r="H43" s="20"/>
      <c r="I43" s="20"/>
      <c r="J43" s="20"/>
    </row>
    <row r="44" spans="1:10" ht="21.9" customHeight="1">
      <c r="A44" s="21">
        <f>IF('Data Entry'!A48="","",'Data Entry'!A48)</f>
        <v>41</v>
      </c>
      <c r="B44" s="22" t="str">
        <f>IF('Data Entry'!B48="","",'Data Entry'!B48)</f>
        <v/>
      </c>
      <c r="D44" s="20"/>
      <c r="E44" s="20"/>
      <c r="F44" s="20"/>
      <c r="H44" s="20"/>
      <c r="I44" s="20"/>
      <c r="J44" s="20"/>
    </row>
    <row r="45" spans="1:10" ht="21.9" customHeight="1">
      <c r="A45" s="21">
        <f>IF('Data Entry'!A49="","",'Data Entry'!A49)</f>
        <v>42</v>
      </c>
      <c r="B45" s="22" t="str">
        <f>IF('Data Entry'!B49="","",'Data Entry'!B49)</f>
        <v/>
      </c>
      <c r="D45" s="20"/>
      <c r="E45" s="20"/>
      <c r="F45" s="20"/>
      <c r="H45" s="20"/>
      <c r="I45" s="20"/>
      <c r="J45" s="20"/>
    </row>
    <row r="46" spans="1:10" ht="21.9" customHeight="1">
      <c r="A46" s="21">
        <f>IF('Data Entry'!A50="","",'Data Entry'!A50)</f>
        <v>43</v>
      </c>
      <c r="B46" s="22" t="str">
        <f>IF('Data Entry'!B50="","",'Data Entry'!B50)</f>
        <v/>
      </c>
      <c r="D46" s="20"/>
      <c r="E46" s="20"/>
      <c r="F46" s="20"/>
      <c r="H46" s="20"/>
      <c r="I46" s="20"/>
      <c r="J46" s="20"/>
    </row>
    <row r="47" spans="1:10" ht="21.9" customHeight="1">
      <c r="A47" s="21">
        <f>IF('Data Entry'!A51="","",'Data Entry'!A51)</f>
        <v>44</v>
      </c>
      <c r="B47" s="22" t="str">
        <f>IF('Data Entry'!B51="","",'Data Entry'!B51)</f>
        <v/>
      </c>
      <c r="D47" s="20"/>
      <c r="E47" s="20"/>
      <c r="F47" s="20"/>
      <c r="H47" s="20"/>
      <c r="I47" s="20"/>
      <c r="J47" s="20"/>
    </row>
    <row r="48" spans="1:10" ht="21.9" customHeight="1">
      <c r="A48" s="21">
        <f>IF('Data Entry'!A52="","",'Data Entry'!A52)</f>
        <v>45</v>
      </c>
      <c r="B48" s="22" t="str">
        <f>IF('Data Entry'!B52="","",'Data Entry'!B52)</f>
        <v/>
      </c>
      <c r="D48" s="20"/>
      <c r="E48" s="20"/>
      <c r="F48" s="20"/>
      <c r="H48" s="20"/>
      <c r="I48" s="20"/>
      <c r="J48" s="20"/>
    </row>
    <row r="49" spans="1:10" ht="21.9" customHeight="1">
      <c r="A49" s="21">
        <f>IF('Data Entry'!A53="","",'Data Entry'!A53)</f>
        <v>46</v>
      </c>
      <c r="B49" s="22" t="str">
        <f>IF('Data Entry'!B53="","",'Data Entry'!B53)</f>
        <v/>
      </c>
      <c r="D49" s="20"/>
      <c r="E49" s="20"/>
      <c r="F49" s="20"/>
      <c r="H49" s="20"/>
      <c r="I49" s="20"/>
      <c r="J49" s="20"/>
    </row>
    <row r="50" spans="1:10" ht="21.9" customHeight="1">
      <c r="A50" s="21">
        <f>IF('Data Entry'!A54="","",'Data Entry'!A54)</f>
        <v>47</v>
      </c>
      <c r="B50" s="22" t="str">
        <f>IF('Data Entry'!B54="","",'Data Entry'!B54)</f>
        <v/>
      </c>
      <c r="D50" s="20"/>
      <c r="E50" s="20"/>
      <c r="F50" s="20"/>
      <c r="H50" s="20"/>
      <c r="I50" s="20"/>
      <c r="J50" s="20"/>
    </row>
    <row r="51" spans="1:10" ht="21.9" customHeight="1">
      <c r="A51" s="21">
        <f>IF('Data Entry'!A55="","",'Data Entry'!A55)</f>
        <v>48</v>
      </c>
      <c r="B51" s="22" t="str">
        <f>IF('Data Entry'!B55="","",'Data Entry'!B55)</f>
        <v/>
      </c>
      <c r="D51" s="20"/>
      <c r="E51" s="20"/>
      <c r="F51" s="20"/>
      <c r="H51" s="20"/>
      <c r="I51" s="20"/>
      <c r="J51" s="20"/>
    </row>
    <row r="52" spans="1:10" ht="21.9" customHeight="1">
      <c r="A52" s="21">
        <f>IF('Data Entry'!A56="","",'Data Entry'!A56)</f>
        <v>49</v>
      </c>
      <c r="B52" s="22" t="str">
        <f>IF('Data Entry'!B56="","",'Data Entry'!B56)</f>
        <v/>
      </c>
      <c r="D52" s="20"/>
      <c r="E52" s="20"/>
      <c r="F52" s="20"/>
      <c r="H52" s="20"/>
      <c r="I52" s="20"/>
      <c r="J52" s="20"/>
    </row>
    <row r="53" spans="1:10" ht="21.9" customHeight="1">
      <c r="A53" s="21">
        <f>IF('Data Entry'!A57="","",'Data Entry'!A57)</f>
        <v>50</v>
      </c>
      <c r="B53" s="22" t="str">
        <f>IF('Data Entry'!B57="","",'Data Entry'!B57)</f>
        <v/>
      </c>
      <c r="D53" s="20"/>
      <c r="E53" s="20"/>
      <c r="F53" s="20"/>
      <c r="H53" s="20"/>
      <c r="I53" s="20"/>
      <c r="J53" s="20"/>
    </row>
    <row r="54" spans="1:10" ht="21.9" customHeight="1">
      <c r="A54" s="21">
        <f>IF('Data Entry'!A58="","",'Data Entry'!A58)</f>
        <v>51</v>
      </c>
      <c r="B54" s="22" t="str">
        <f>IF('Data Entry'!B58="","",'Data Entry'!B58)</f>
        <v/>
      </c>
      <c r="D54" s="20"/>
      <c r="E54" s="20"/>
      <c r="F54" s="20"/>
      <c r="H54" s="20"/>
      <c r="I54" s="20"/>
      <c r="J54" s="20"/>
    </row>
    <row r="55" spans="1:10" ht="21.9" customHeight="1">
      <c r="A55" s="21">
        <f>IF('Data Entry'!A59="","",'Data Entry'!A59)</f>
        <v>52</v>
      </c>
      <c r="B55" s="22" t="str">
        <f>IF('Data Entry'!B59="","",'Data Entry'!B59)</f>
        <v/>
      </c>
      <c r="D55" s="20"/>
      <c r="E55" s="20"/>
      <c r="F55" s="20"/>
      <c r="H55" s="20"/>
      <c r="I55" s="20"/>
      <c r="J55" s="20"/>
    </row>
    <row r="56" spans="1:10" ht="21.9" customHeight="1">
      <c r="A56" s="21">
        <f>IF('Data Entry'!A60="","",'Data Entry'!A60)</f>
        <v>53</v>
      </c>
      <c r="B56" s="22" t="str">
        <f>IF('Data Entry'!B60="","",'Data Entry'!B60)</f>
        <v/>
      </c>
      <c r="D56" s="20"/>
      <c r="E56" s="20"/>
      <c r="F56" s="20"/>
      <c r="H56" s="20"/>
      <c r="I56" s="20"/>
      <c r="J56" s="20"/>
    </row>
    <row r="57" spans="1:10" ht="21.9" customHeight="1">
      <c r="A57" s="21">
        <f>IF('Data Entry'!A61="","",'Data Entry'!A61)</f>
        <v>54</v>
      </c>
      <c r="B57" s="22" t="str">
        <f>IF('Data Entry'!B61="","",'Data Entry'!B61)</f>
        <v/>
      </c>
      <c r="D57" s="20"/>
      <c r="E57" s="20"/>
      <c r="F57" s="20"/>
      <c r="H57" s="20"/>
      <c r="I57" s="20"/>
      <c r="J57" s="20"/>
    </row>
    <row r="58" spans="1:10" ht="21.9" customHeight="1">
      <c r="A58" s="21">
        <f>IF('Data Entry'!A62="","",'Data Entry'!A62)</f>
        <v>55</v>
      </c>
      <c r="B58" s="22" t="str">
        <f>IF('Data Entry'!B62="","",'Data Entry'!B62)</f>
        <v/>
      </c>
      <c r="D58" s="20"/>
      <c r="E58" s="20"/>
      <c r="F58" s="20"/>
      <c r="H58" s="20"/>
      <c r="I58" s="20"/>
      <c r="J58" s="20"/>
    </row>
    <row r="59" spans="1:10" ht="21.9" customHeight="1">
      <c r="A59" s="21">
        <f>IF('Data Entry'!A63="","",'Data Entry'!A63)</f>
        <v>56</v>
      </c>
      <c r="B59" s="22" t="str">
        <f>IF('Data Entry'!B63="","",'Data Entry'!B63)</f>
        <v/>
      </c>
      <c r="D59" s="20"/>
      <c r="E59" s="20"/>
      <c r="F59" s="20"/>
      <c r="H59" s="20"/>
      <c r="I59" s="20"/>
      <c r="J59" s="20"/>
    </row>
    <row r="60" spans="1:10" ht="21.9" customHeight="1">
      <c r="A60" s="21">
        <f>IF('Data Entry'!A64="","",'Data Entry'!A64)</f>
        <v>57</v>
      </c>
      <c r="B60" s="22" t="str">
        <f>IF('Data Entry'!B64="","",'Data Entry'!B64)</f>
        <v/>
      </c>
      <c r="D60" s="20"/>
      <c r="E60" s="20"/>
      <c r="F60" s="20"/>
      <c r="H60" s="20"/>
      <c r="I60" s="20"/>
      <c r="J60" s="20"/>
    </row>
    <row r="61" spans="1:10" ht="21.9" customHeight="1">
      <c r="A61" s="21">
        <f>IF('Data Entry'!A65="","",'Data Entry'!A65)</f>
        <v>58</v>
      </c>
      <c r="B61" s="22" t="str">
        <f>IF('Data Entry'!B65="","",'Data Entry'!B65)</f>
        <v/>
      </c>
      <c r="D61" s="20"/>
      <c r="E61" s="20"/>
      <c r="F61" s="20"/>
      <c r="H61" s="20"/>
      <c r="I61" s="20"/>
      <c r="J61" s="20"/>
    </row>
    <row r="62" spans="1:10" ht="21.9" customHeight="1">
      <c r="A62" s="21">
        <f>IF('Data Entry'!A66="","",'Data Entry'!A66)</f>
        <v>59</v>
      </c>
      <c r="B62" s="22" t="str">
        <f>IF('Data Entry'!B66="","",'Data Entry'!B66)</f>
        <v/>
      </c>
      <c r="D62" s="20"/>
      <c r="E62" s="20"/>
      <c r="F62" s="20"/>
      <c r="H62" s="20"/>
      <c r="I62" s="20"/>
      <c r="J62" s="20"/>
    </row>
    <row r="63" spans="1:10" ht="21.9" customHeight="1">
      <c r="A63" s="21">
        <f>IF('Data Entry'!A67="","",'Data Entry'!A67)</f>
        <v>60</v>
      </c>
      <c r="B63" s="22" t="str">
        <f>IF('Data Entry'!B67="","",'Data Entry'!B67)</f>
        <v/>
      </c>
      <c r="D63" s="20"/>
      <c r="E63" s="20"/>
      <c r="F63" s="20"/>
      <c r="H63" s="20"/>
      <c r="I63" s="20"/>
      <c r="J63" s="20"/>
    </row>
  </sheetData>
  <sheetProtection algorithmName="SHA-512" hashValue="60jF+q8J/i/jNbit7ixhvrP2X11tMykle2U7ZAy8XmX77NGfFbPIqxd9+bUyZ3wFCszUxZD6N7XF/WqlDJKiWQ==" saltValue="vD7ay+embX8IQY3xm53u8A==" spinCount="100000" sheet="1" objects="1" scenarios="1" formatCells="0"/>
  <protectedRanges>
    <protectedRange sqref="D4:F63 H4:J63" name="Range1"/>
  </protectedRanges>
  <mergeCells count="3">
    <mergeCell ref="A1:J1"/>
    <mergeCell ref="D2:F2"/>
    <mergeCell ref="H2:J2"/>
  </mergeCells>
  <conditionalFormatting sqref="A4:J63">
    <cfRule type="expression" dxfId="18" priority="1">
      <formula>$A4=""</formula>
    </cfRule>
  </conditionalFormatting>
  <dataValidations count="6">
    <dataValidation type="list" allowBlank="1" showInputMessage="1" showErrorMessage="1" errorTitle="અયોગ્ય માર્ક્સ" error="આપે લખેલ માર્ક્સ પ્રશ્નના કુલ માર્ક્સ થી વધારે છે.કૃપા કરીને ચોક્કસાઈ પૂર્વક જોઇને લખો._x000a__x000a_બ્રિજેશ પટેલ" promptTitle="દ્રિતીય સત્રાંત પરીક્ષા" prompt="દ્રિતીય સત્રાંત લેખિત પરીક્ષા ગુણનાં ગુણ લખો." sqref="I4:I63" xr:uid="{1BACE109-2F72-4CBA-A2B8-8BD15925C230}">
      <formula1>"AB,0,1,2,3,4,5,6,7,8,9,10,11,12,13,14,15,16,17,18,19,20,21,22,23,24,25,26,27,28,29,30,31,32,33,34,35,36,37,38,39,40"</formula1>
    </dataValidation>
    <dataValidation type="whole" allowBlank="1" showInputMessage="1" showErrorMessage="1" errorTitle="અયોગ્ય માર્ક્સ" error="આપે લખેલ માર્ક્સ પ્રશ્નના કુલ માર્ક્સ થી વધારે છે.કૃપા કરીને ચોક્કસાઈ પૂર્વક જોઇને લખો._x000a__x000a_બ્રિજેશ પટેલ" promptTitle="20 ગુણ માંથી" prompt="દ્રિતીય સત્ર_x000a_સ્વ અધ્યયન મૂલ્યાંકનનાં  ગુણ લખો." sqref="J4:J63" xr:uid="{039F4F42-3B4E-4A67-9C3C-D09333311CFF}">
      <formula1>0</formula1>
      <formula2>20</formula2>
    </dataValidation>
    <dataValidation type="whole" allowBlank="1" showInputMessage="1" showErrorMessage="1" errorTitle="અયોગ્ય માર્ક્સ" error="આપે લખેલ માર્ક્સ પ્રશ્નના કુલ માર્ક્સ થી વધારે છે.કૃપા કરીને ચોક્કસાઈ પૂર્વક જોઇને લખો._x000a_બ્રિજેશ પટેલ" promptTitle="ત્રિમાસિક કસોટીના ગુણ" prompt="પ્રથમ સત્ર_x000a_ત્રિમાસિક કસોટીનાં ગુણ લખો." sqref="D4:D63" xr:uid="{B770F634-6F2A-4226-81EA-F4263F8D0F4E}">
      <formula1>0</formula1>
      <formula2>40</formula2>
    </dataValidation>
    <dataValidation type="list" allowBlank="1" showInputMessage="1" showErrorMessage="1" errorTitle="અયોગ્ય માર્ક્સ" error="આપે લખેલ માર્ક્સ પ્રશ્નના કુલ માર્ક્સ થી વધારે છે.કૃપા કરીને ચોક્કસાઈ પૂર્વક જોઇને લખો._x000a__x000a_બ્રિજેશ પટેલ" promptTitle="પ્રથમ પરીક્ષા" prompt="પ્રથમ સત્રાંત લેખિત પરીક્ષા ગુણનાં ગુણ લખો." sqref="E4:E63" xr:uid="{D2891ECA-143B-478D-A367-E465263E01B3}">
      <formula1>"AB,0,1,2,3,4,5,6,7,8,9,10,11,12,13,14,15,16,17,18,19,20,21,22,23,24,25,26,27,28,29,30,31,32,33,34,35,36,37,38,39,40"</formula1>
    </dataValidation>
    <dataValidation type="whole" allowBlank="1" showInputMessage="1" showErrorMessage="1" errorTitle="અયોગ્ય માર્ક્સ" error="આપે લખેલ માર્ક્સ પ્રશ્નના કુલ માર્ક્સ થી વધારે છે.કૃપા કરીને ચોક્કસાઈ પૂર્વક જોઇને લખો._x000a__x000a_બ્રિજેશ પટેલ" promptTitle="20 ગુણ માંથી" prompt="પ્રથમ સત્ર_x000a_સ્વ અધ્યયન મૂલ્યાંકનનાં  ગુણ લખો." sqref="F4:F63" xr:uid="{864FCC56-665F-42CB-AC45-17B28C8520E6}">
      <formula1>0</formula1>
      <formula2>20</formula2>
    </dataValidation>
    <dataValidation type="whole" allowBlank="1" showInputMessage="1" showErrorMessage="1" errorTitle="અયોગ્ય માર્ક્સ" error="આપે લખેલ માર્ક્સ પ્રશ્નના કુલ માર્ક્સ થી વધારે છે.કૃપા કરીને ચોક્કસાઈ પૂર્વક જોઇને લખો._x000a__x000a_બ્રિજેશ પટેલ" promptTitle="ત્રિમાસિક કસોટીના ગુણ" prompt="દ્રિતીય સત્ર_x000a_ત્રિમાસિક કસોટીનાં ગુણ લખો." sqref="H4:H63" xr:uid="{AB2B1833-7AB7-4652-862D-874EFAF5C380}">
      <formula1>0</formula1>
      <formula2>40</formula2>
    </dataValidation>
  </dataValidations>
  <pageMargins left="0.27559055118110237" right="0.23622047244094491" top="0.43307086614173229" bottom="0.39370078740157483" header="0.31496062992125984" footer="0.31496062992125984"/>
  <pageSetup paperSize="9" orientation="portrait" verticalDpi="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C58B5B-F384-43B9-93C1-843E9F40E1D8}">
  <sheetPr>
    <tabColor rgb="FFFF0000"/>
  </sheetPr>
  <dimension ref="A1:J63"/>
  <sheetViews>
    <sheetView showGridLines="0"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H4" sqref="H4"/>
    </sheetView>
  </sheetViews>
  <sheetFormatPr defaultRowHeight="14.4"/>
  <cols>
    <col min="1" max="1" width="5.33203125" customWidth="1"/>
    <col min="2" max="2" width="25.6640625" customWidth="1"/>
    <col min="3" max="3" width="1.44140625" customWidth="1"/>
    <col min="4" max="4" width="11.109375" customWidth="1"/>
    <col min="6" max="6" width="12.109375" customWidth="1"/>
    <col min="7" max="7" width="1.109375" customWidth="1"/>
    <col min="8" max="8" width="11.109375" customWidth="1"/>
    <col min="10" max="10" width="11.6640625" customWidth="1"/>
  </cols>
  <sheetData>
    <row r="1" spans="1:10" ht="40.5" customHeight="1">
      <c r="A1" s="394" t="s">
        <v>49</v>
      </c>
      <c r="B1" s="394"/>
      <c r="C1" s="394"/>
      <c r="D1" s="394"/>
      <c r="E1" s="394"/>
      <c r="F1" s="394"/>
      <c r="G1" s="394"/>
      <c r="H1" s="394"/>
      <c r="I1" s="394"/>
      <c r="J1" s="394"/>
    </row>
    <row r="2" spans="1:10" ht="30" customHeight="1">
      <c r="D2" s="393" t="s">
        <v>44</v>
      </c>
      <c r="E2" s="393"/>
      <c r="F2" s="393"/>
      <c r="H2" s="393" t="s">
        <v>43</v>
      </c>
      <c r="I2" s="393"/>
      <c r="J2" s="393"/>
    </row>
    <row r="3" spans="1:10" ht="108">
      <c r="A3" s="23" t="s">
        <v>17</v>
      </c>
      <c r="B3" s="23" t="s">
        <v>18</v>
      </c>
      <c r="D3" s="23" t="s">
        <v>508</v>
      </c>
      <c r="E3" s="23" t="s">
        <v>41</v>
      </c>
      <c r="F3" s="23" t="s">
        <v>42</v>
      </c>
      <c r="H3" s="23" t="s">
        <v>508</v>
      </c>
      <c r="I3" s="23" t="s">
        <v>41</v>
      </c>
      <c r="J3" s="23" t="s">
        <v>42</v>
      </c>
    </row>
    <row r="4" spans="1:10" ht="21.9" customHeight="1">
      <c r="A4" s="21">
        <f>IF('Data Entry'!A8="","",'Data Entry'!A8)</f>
        <v>1</v>
      </c>
      <c r="B4" s="22" t="str">
        <f>IF('Data Entry'!B8="","",'Data Entry'!B8)</f>
        <v>પટેલ બ્રિજેશકુમાર કાળાભાઈ</v>
      </c>
      <c r="D4" s="20">
        <v>35</v>
      </c>
      <c r="E4" s="20">
        <v>36</v>
      </c>
      <c r="F4" s="20">
        <v>18</v>
      </c>
      <c r="H4" s="20">
        <v>34</v>
      </c>
      <c r="I4" s="20">
        <v>32</v>
      </c>
      <c r="J4" s="20">
        <v>17</v>
      </c>
    </row>
    <row r="5" spans="1:10" ht="21.9" customHeight="1">
      <c r="A5" s="21">
        <f>IF('Data Entry'!A9="","",'Data Entry'!A9)</f>
        <v>2</v>
      </c>
      <c r="B5" s="22" t="str">
        <f>IF('Data Entry'!B9="","",'Data Entry'!B9)</f>
        <v/>
      </c>
      <c r="D5" s="20"/>
      <c r="E5" s="20"/>
      <c r="F5" s="20"/>
      <c r="H5" s="20"/>
      <c r="I5" s="20"/>
      <c r="J5" s="20"/>
    </row>
    <row r="6" spans="1:10" ht="21.9" customHeight="1">
      <c r="A6" s="21">
        <f>IF('Data Entry'!A10="","",'Data Entry'!A10)</f>
        <v>3</v>
      </c>
      <c r="B6" s="22" t="str">
        <f>IF('Data Entry'!B10="","",'Data Entry'!B10)</f>
        <v/>
      </c>
      <c r="D6" s="20"/>
      <c r="E6" s="20"/>
      <c r="F6" s="20"/>
      <c r="H6" s="20"/>
      <c r="I6" s="20"/>
      <c r="J6" s="20"/>
    </row>
    <row r="7" spans="1:10" ht="21.9" customHeight="1">
      <c r="A7" s="21">
        <f>IF('Data Entry'!A11="","",'Data Entry'!A11)</f>
        <v>4</v>
      </c>
      <c r="B7" s="22" t="str">
        <f>IF('Data Entry'!B11="","",'Data Entry'!B11)</f>
        <v/>
      </c>
      <c r="D7" s="20"/>
      <c r="E7" s="20"/>
      <c r="F7" s="20"/>
      <c r="H7" s="20"/>
      <c r="I7" s="20"/>
      <c r="J7" s="20"/>
    </row>
    <row r="8" spans="1:10" ht="21.9" customHeight="1">
      <c r="A8" s="21">
        <f>IF('Data Entry'!A12="","",'Data Entry'!A12)</f>
        <v>5</v>
      </c>
      <c r="B8" s="22" t="str">
        <f>IF('Data Entry'!B12="","",'Data Entry'!B12)</f>
        <v/>
      </c>
      <c r="D8" s="20"/>
      <c r="E8" s="20"/>
      <c r="F8" s="20"/>
      <c r="H8" s="20"/>
      <c r="I8" s="20"/>
      <c r="J8" s="20"/>
    </row>
    <row r="9" spans="1:10" ht="21.9" customHeight="1">
      <c r="A9" s="21">
        <f>IF('Data Entry'!A13="","",'Data Entry'!A13)</f>
        <v>6</v>
      </c>
      <c r="B9" s="22" t="str">
        <f>IF('Data Entry'!B13="","",'Data Entry'!B13)</f>
        <v/>
      </c>
      <c r="D9" s="20"/>
      <c r="E9" s="20"/>
      <c r="F9" s="20"/>
      <c r="H9" s="20"/>
      <c r="I9" s="20"/>
      <c r="J9" s="20"/>
    </row>
    <row r="10" spans="1:10" ht="21.9" customHeight="1">
      <c r="A10" s="21">
        <f>IF('Data Entry'!A14="","",'Data Entry'!A14)</f>
        <v>7</v>
      </c>
      <c r="B10" s="22" t="str">
        <f>IF('Data Entry'!B14="","",'Data Entry'!B14)</f>
        <v/>
      </c>
      <c r="D10" s="20"/>
      <c r="E10" s="20"/>
      <c r="F10" s="20"/>
      <c r="H10" s="20"/>
      <c r="I10" s="20"/>
      <c r="J10" s="20"/>
    </row>
    <row r="11" spans="1:10" ht="21.9" customHeight="1">
      <c r="A11" s="21">
        <f>IF('Data Entry'!A15="","",'Data Entry'!A15)</f>
        <v>8</v>
      </c>
      <c r="B11" s="22" t="str">
        <f>IF('Data Entry'!B15="","",'Data Entry'!B15)</f>
        <v/>
      </c>
      <c r="D11" s="20"/>
      <c r="E11" s="20"/>
      <c r="F11" s="20"/>
      <c r="H11" s="20"/>
      <c r="I11" s="20"/>
      <c r="J11" s="20"/>
    </row>
    <row r="12" spans="1:10" ht="21.9" customHeight="1">
      <c r="A12" s="21">
        <f>IF('Data Entry'!A16="","",'Data Entry'!A16)</f>
        <v>9</v>
      </c>
      <c r="B12" s="22" t="str">
        <f>IF('Data Entry'!B16="","",'Data Entry'!B16)</f>
        <v/>
      </c>
      <c r="D12" s="20"/>
      <c r="E12" s="20"/>
      <c r="F12" s="20"/>
      <c r="H12" s="20"/>
      <c r="I12" s="20"/>
      <c r="J12" s="20"/>
    </row>
    <row r="13" spans="1:10" ht="21.9" customHeight="1">
      <c r="A13" s="21">
        <f>IF('Data Entry'!A17="","",'Data Entry'!A17)</f>
        <v>10</v>
      </c>
      <c r="B13" s="22" t="str">
        <f>IF('Data Entry'!B17="","",'Data Entry'!B17)</f>
        <v/>
      </c>
      <c r="D13" s="20"/>
      <c r="E13" s="20"/>
      <c r="F13" s="20"/>
      <c r="H13" s="20"/>
      <c r="I13" s="20"/>
      <c r="J13" s="20"/>
    </row>
    <row r="14" spans="1:10" ht="21.9" customHeight="1">
      <c r="A14" s="21">
        <f>IF('Data Entry'!A18="","",'Data Entry'!A18)</f>
        <v>11</v>
      </c>
      <c r="B14" s="22" t="str">
        <f>IF('Data Entry'!B18="","",'Data Entry'!B18)</f>
        <v/>
      </c>
      <c r="D14" s="20"/>
      <c r="E14" s="20"/>
      <c r="F14" s="20"/>
      <c r="H14" s="20"/>
      <c r="I14" s="20"/>
      <c r="J14" s="20"/>
    </row>
    <row r="15" spans="1:10" ht="21.9" customHeight="1">
      <c r="A15" s="21">
        <f>IF('Data Entry'!A19="","",'Data Entry'!A19)</f>
        <v>12</v>
      </c>
      <c r="B15" s="22" t="str">
        <f>IF('Data Entry'!B19="","",'Data Entry'!B19)</f>
        <v/>
      </c>
      <c r="D15" s="20"/>
      <c r="E15" s="20"/>
      <c r="F15" s="20"/>
      <c r="H15" s="20"/>
      <c r="I15" s="20"/>
      <c r="J15" s="20"/>
    </row>
    <row r="16" spans="1:10" ht="21.9" customHeight="1">
      <c r="A16" s="21">
        <f>IF('Data Entry'!A20="","",'Data Entry'!A20)</f>
        <v>13</v>
      </c>
      <c r="B16" s="22" t="str">
        <f>IF('Data Entry'!B20="","",'Data Entry'!B20)</f>
        <v/>
      </c>
      <c r="D16" s="20"/>
      <c r="E16" s="20"/>
      <c r="F16" s="20"/>
      <c r="H16" s="20"/>
      <c r="I16" s="20"/>
      <c r="J16" s="20"/>
    </row>
    <row r="17" spans="1:10" ht="21.9" customHeight="1">
      <c r="A17" s="21">
        <f>IF('Data Entry'!A21="","",'Data Entry'!A21)</f>
        <v>14</v>
      </c>
      <c r="B17" s="22" t="str">
        <f>IF('Data Entry'!B21="","",'Data Entry'!B21)</f>
        <v/>
      </c>
      <c r="D17" s="20"/>
      <c r="E17" s="20"/>
      <c r="F17" s="20"/>
      <c r="H17" s="20"/>
      <c r="I17" s="20"/>
      <c r="J17" s="20"/>
    </row>
    <row r="18" spans="1:10" ht="21.9" customHeight="1">
      <c r="A18" s="21">
        <f>IF('Data Entry'!A22="","",'Data Entry'!A22)</f>
        <v>15</v>
      </c>
      <c r="B18" s="22" t="str">
        <f>IF('Data Entry'!B22="","",'Data Entry'!B22)</f>
        <v/>
      </c>
      <c r="D18" s="20"/>
      <c r="E18" s="20"/>
      <c r="F18" s="20"/>
      <c r="H18" s="20"/>
      <c r="I18" s="20"/>
      <c r="J18" s="20"/>
    </row>
    <row r="19" spans="1:10" ht="21.9" customHeight="1">
      <c r="A19" s="21">
        <f>IF('Data Entry'!A23="","",'Data Entry'!A23)</f>
        <v>16</v>
      </c>
      <c r="B19" s="22" t="str">
        <f>IF('Data Entry'!B23="","",'Data Entry'!B23)</f>
        <v/>
      </c>
      <c r="D19" s="20"/>
      <c r="E19" s="20"/>
      <c r="F19" s="20"/>
      <c r="H19" s="20"/>
      <c r="I19" s="20"/>
      <c r="J19" s="20"/>
    </row>
    <row r="20" spans="1:10" ht="21.9" customHeight="1">
      <c r="A20" s="21">
        <f>IF('Data Entry'!A24="","",'Data Entry'!A24)</f>
        <v>17</v>
      </c>
      <c r="B20" s="22" t="str">
        <f>IF('Data Entry'!B24="","",'Data Entry'!B24)</f>
        <v/>
      </c>
      <c r="D20" s="20"/>
      <c r="E20" s="20"/>
      <c r="F20" s="20"/>
      <c r="H20" s="20"/>
      <c r="I20" s="20"/>
      <c r="J20" s="20"/>
    </row>
    <row r="21" spans="1:10" ht="21.9" customHeight="1">
      <c r="A21" s="21">
        <f>IF('Data Entry'!A25="","",'Data Entry'!A25)</f>
        <v>18</v>
      </c>
      <c r="B21" s="22" t="str">
        <f>IF('Data Entry'!B25="","",'Data Entry'!B25)</f>
        <v/>
      </c>
      <c r="D21" s="20"/>
      <c r="E21" s="20"/>
      <c r="F21" s="20"/>
      <c r="H21" s="20"/>
      <c r="I21" s="20"/>
      <c r="J21" s="20"/>
    </row>
    <row r="22" spans="1:10" ht="21.9" customHeight="1">
      <c r="A22" s="21">
        <f>IF('Data Entry'!A26="","",'Data Entry'!A26)</f>
        <v>19</v>
      </c>
      <c r="B22" s="22" t="str">
        <f>IF('Data Entry'!B26="","",'Data Entry'!B26)</f>
        <v/>
      </c>
      <c r="D22" s="20"/>
      <c r="E22" s="20"/>
      <c r="F22" s="20"/>
      <c r="H22" s="20"/>
      <c r="I22" s="20"/>
      <c r="J22" s="20"/>
    </row>
    <row r="23" spans="1:10" ht="21.9" customHeight="1">
      <c r="A23" s="21">
        <f>IF('Data Entry'!A27="","",'Data Entry'!A27)</f>
        <v>20</v>
      </c>
      <c r="B23" s="22" t="str">
        <f>IF('Data Entry'!B27="","",'Data Entry'!B27)</f>
        <v/>
      </c>
      <c r="D23" s="20"/>
      <c r="E23" s="20"/>
      <c r="F23" s="20"/>
      <c r="H23" s="20"/>
      <c r="I23" s="20"/>
      <c r="J23" s="20"/>
    </row>
    <row r="24" spans="1:10" ht="21.9" customHeight="1">
      <c r="A24" s="21">
        <f>IF('Data Entry'!A28="","",'Data Entry'!A28)</f>
        <v>21</v>
      </c>
      <c r="B24" s="22" t="str">
        <f>IF('Data Entry'!B28="","",'Data Entry'!B28)</f>
        <v/>
      </c>
      <c r="D24" s="20"/>
      <c r="E24" s="20"/>
      <c r="F24" s="20"/>
      <c r="H24" s="20"/>
      <c r="I24" s="20"/>
      <c r="J24" s="20"/>
    </row>
    <row r="25" spans="1:10" ht="21.9" customHeight="1">
      <c r="A25" s="21">
        <f>IF('Data Entry'!A29="","",'Data Entry'!A29)</f>
        <v>22</v>
      </c>
      <c r="B25" s="22" t="str">
        <f>IF('Data Entry'!B29="","",'Data Entry'!B29)</f>
        <v/>
      </c>
      <c r="D25" s="20"/>
      <c r="E25" s="20"/>
      <c r="F25" s="20"/>
      <c r="H25" s="20"/>
      <c r="I25" s="20"/>
      <c r="J25" s="20"/>
    </row>
    <row r="26" spans="1:10" ht="21.9" customHeight="1">
      <c r="A26" s="21">
        <f>IF('Data Entry'!A30="","",'Data Entry'!A30)</f>
        <v>23</v>
      </c>
      <c r="B26" s="22" t="str">
        <f>IF('Data Entry'!B30="","",'Data Entry'!B30)</f>
        <v/>
      </c>
      <c r="D26" s="20"/>
      <c r="E26" s="20"/>
      <c r="F26" s="20"/>
      <c r="H26" s="20"/>
      <c r="I26" s="20"/>
      <c r="J26" s="20"/>
    </row>
    <row r="27" spans="1:10" ht="21.9" customHeight="1">
      <c r="A27" s="21">
        <f>IF('Data Entry'!A31="","",'Data Entry'!A31)</f>
        <v>24</v>
      </c>
      <c r="B27" s="22" t="str">
        <f>IF('Data Entry'!B31="","",'Data Entry'!B31)</f>
        <v/>
      </c>
      <c r="D27" s="20"/>
      <c r="E27" s="20"/>
      <c r="F27" s="20"/>
      <c r="H27" s="20"/>
      <c r="I27" s="20"/>
      <c r="J27" s="20"/>
    </row>
    <row r="28" spans="1:10" ht="21.9" customHeight="1">
      <c r="A28" s="21">
        <f>IF('Data Entry'!A32="","",'Data Entry'!A32)</f>
        <v>25</v>
      </c>
      <c r="B28" s="22" t="str">
        <f>IF('Data Entry'!B32="","",'Data Entry'!B32)</f>
        <v/>
      </c>
      <c r="D28" s="20"/>
      <c r="E28" s="20"/>
      <c r="F28" s="20"/>
      <c r="H28" s="20"/>
      <c r="I28" s="20"/>
      <c r="J28" s="20"/>
    </row>
    <row r="29" spans="1:10" ht="21.9" customHeight="1">
      <c r="A29" s="21">
        <f>IF('Data Entry'!A33="","",'Data Entry'!A33)</f>
        <v>26</v>
      </c>
      <c r="B29" s="22" t="str">
        <f>IF('Data Entry'!B33="","",'Data Entry'!B33)</f>
        <v/>
      </c>
      <c r="D29" s="20"/>
      <c r="E29" s="20"/>
      <c r="F29" s="20"/>
      <c r="H29" s="20"/>
      <c r="I29" s="20"/>
      <c r="J29" s="20"/>
    </row>
    <row r="30" spans="1:10" ht="21.9" customHeight="1">
      <c r="A30" s="21">
        <f>IF('Data Entry'!A34="","",'Data Entry'!A34)</f>
        <v>27</v>
      </c>
      <c r="B30" s="22" t="str">
        <f>IF('Data Entry'!B34="","",'Data Entry'!B34)</f>
        <v/>
      </c>
      <c r="D30" s="20"/>
      <c r="E30" s="20"/>
      <c r="F30" s="20"/>
      <c r="H30" s="20"/>
      <c r="I30" s="20"/>
      <c r="J30" s="20"/>
    </row>
    <row r="31" spans="1:10" ht="21.9" customHeight="1">
      <c r="A31" s="21">
        <f>IF('Data Entry'!A35="","",'Data Entry'!A35)</f>
        <v>28</v>
      </c>
      <c r="B31" s="22" t="str">
        <f>IF('Data Entry'!B35="","",'Data Entry'!B35)</f>
        <v/>
      </c>
      <c r="D31" s="20"/>
      <c r="E31" s="20"/>
      <c r="F31" s="20"/>
      <c r="H31" s="20"/>
      <c r="I31" s="20"/>
      <c r="J31" s="20"/>
    </row>
    <row r="32" spans="1:10" ht="21.9" customHeight="1">
      <c r="A32" s="21">
        <f>IF('Data Entry'!A36="","",'Data Entry'!A36)</f>
        <v>29</v>
      </c>
      <c r="B32" s="22" t="str">
        <f>IF('Data Entry'!B36="","",'Data Entry'!B36)</f>
        <v/>
      </c>
      <c r="D32" s="20"/>
      <c r="E32" s="20"/>
      <c r="F32" s="20"/>
      <c r="H32" s="20"/>
      <c r="I32" s="20"/>
      <c r="J32" s="20"/>
    </row>
    <row r="33" spans="1:10" ht="21.9" customHeight="1">
      <c r="A33" s="21">
        <f>IF('Data Entry'!A37="","",'Data Entry'!A37)</f>
        <v>30</v>
      </c>
      <c r="B33" s="22" t="str">
        <f>IF('Data Entry'!B37="","",'Data Entry'!B37)</f>
        <v/>
      </c>
      <c r="D33" s="20"/>
      <c r="E33" s="20"/>
      <c r="F33" s="20"/>
      <c r="H33" s="20"/>
      <c r="I33" s="20"/>
      <c r="J33" s="20"/>
    </row>
    <row r="34" spans="1:10" ht="21.9" customHeight="1">
      <c r="A34" s="21">
        <f>IF('Data Entry'!A38="","",'Data Entry'!A38)</f>
        <v>31</v>
      </c>
      <c r="B34" s="22" t="str">
        <f>IF('Data Entry'!B38="","",'Data Entry'!B38)</f>
        <v/>
      </c>
      <c r="D34" s="20"/>
      <c r="E34" s="20"/>
      <c r="F34" s="20"/>
      <c r="H34" s="20"/>
      <c r="I34" s="20"/>
      <c r="J34" s="20"/>
    </row>
    <row r="35" spans="1:10" ht="21.9" customHeight="1">
      <c r="A35" s="21">
        <f>IF('Data Entry'!A39="","",'Data Entry'!A39)</f>
        <v>32</v>
      </c>
      <c r="B35" s="22" t="str">
        <f>IF('Data Entry'!B39="","",'Data Entry'!B39)</f>
        <v/>
      </c>
      <c r="D35" s="20"/>
      <c r="E35" s="20"/>
      <c r="F35" s="20"/>
      <c r="H35" s="20"/>
      <c r="I35" s="20"/>
      <c r="J35" s="20"/>
    </row>
    <row r="36" spans="1:10" ht="21.9" customHeight="1">
      <c r="A36" s="21">
        <f>IF('Data Entry'!A40="","",'Data Entry'!A40)</f>
        <v>33</v>
      </c>
      <c r="B36" s="22" t="str">
        <f>IF('Data Entry'!B40="","",'Data Entry'!B40)</f>
        <v/>
      </c>
      <c r="D36" s="20"/>
      <c r="E36" s="20"/>
      <c r="F36" s="20"/>
      <c r="H36" s="20"/>
      <c r="I36" s="20"/>
      <c r="J36" s="20"/>
    </row>
    <row r="37" spans="1:10" ht="21.9" customHeight="1">
      <c r="A37" s="21">
        <f>IF('Data Entry'!A41="","",'Data Entry'!A41)</f>
        <v>34</v>
      </c>
      <c r="B37" s="22" t="str">
        <f>IF('Data Entry'!B41="","",'Data Entry'!B41)</f>
        <v/>
      </c>
      <c r="D37" s="20"/>
      <c r="E37" s="20"/>
      <c r="F37" s="20"/>
      <c r="H37" s="20"/>
      <c r="I37" s="20"/>
      <c r="J37" s="20"/>
    </row>
    <row r="38" spans="1:10" ht="21.9" customHeight="1">
      <c r="A38" s="21">
        <f>IF('Data Entry'!A42="","",'Data Entry'!A42)</f>
        <v>35</v>
      </c>
      <c r="B38" s="22" t="str">
        <f>IF('Data Entry'!B42="","",'Data Entry'!B42)</f>
        <v/>
      </c>
      <c r="D38" s="20"/>
      <c r="E38" s="20"/>
      <c r="F38" s="20"/>
      <c r="H38" s="20"/>
      <c r="I38" s="20"/>
      <c r="J38" s="20"/>
    </row>
    <row r="39" spans="1:10" ht="21.9" customHeight="1">
      <c r="A39" s="21">
        <f>IF('Data Entry'!A43="","",'Data Entry'!A43)</f>
        <v>36</v>
      </c>
      <c r="B39" s="22" t="str">
        <f>IF('Data Entry'!B43="","",'Data Entry'!B43)</f>
        <v/>
      </c>
      <c r="D39" s="20"/>
      <c r="E39" s="20"/>
      <c r="F39" s="20"/>
      <c r="H39" s="20"/>
      <c r="I39" s="20"/>
      <c r="J39" s="20"/>
    </row>
    <row r="40" spans="1:10" ht="21.9" customHeight="1">
      <c r="A40" s="21">
        <f>IF('Data Entry'!A44="","",'Data Entry'!A44)</f>
        <v>37</v>
      </c>
      <c r="B40" s="22" t="str">
        <f>IF('Data Entry'!B44="","",'Data Entry'!B44)</f>
        <v/>
      </c>
      <c r="D40" s="20"/>
      <c r="E40" s="20"/>
      <c r="F40" s="20"/>
      <c r="H40" s="20"/>
      <c r="I40" s="20"/>
      <c r="J40" s="20"/>
    </row>
    <row r="41" spans="1:10" ht="21.9" customHeight="1">
      <c r="A41" s="21">
        <f>IF('Data Entry'!A45="","",'Data Entry'!A45)</f>
        <v>38</v>
      </c>
      <c r="B41" s="22" t="str">
        <f>IF('Data Entry'!B45="","",'Data Entry'!B45)</f>
        <v/>
      </c>
      <c r="D41" s="20"/>
      <c r="E41" s="20"/>
      <c r="F41" s="20"/>
      <c r="H41" s="20"/>
      <c r="I41" s="20"/>
      <c r="J41" s="20"/>
    </row>
    <row r="42" spans="1:10" ht="21.9" customHeight="1">
      <c r="A42" s="21">
        <f>IF('Data Entry'!A46="","",'Data Entry'!A46)</f>
        <v>39</v>
      </c>
      <c r="B42" s="22" t="str">
        <f>IF('Data Entry'!B46="","",'Data Entry'!B46)</f>
        <v/>
      </c>
      <c r="D42" s="20"/>
      <c r="E42" s="20"/>
      <c r="F42" s="20"/>
      <c r="H42" s="20"/>
      <c r="I42" s="20"/>
      <c r="J42" s="20"/>
    </row>
    <row r="43" spans="1:10" ht="21.9" customHeight="1">
      <c r="A43" s="21">
        <f>IF('Data Entry'!A47="","",'Data Entry'!A47)</f>
        <v>40</v>
      </c>
      <c r="B43" s="22" t="str">
        <f>IF('Data Entry'!B47="","",'Data Entry'!B47)</f>
        <v/>
      </c>
      <c r="D43" s="20"/>
      <c r="E43" s="20"/>
      <c r="F43" s="20"/>
      <c r="H43" s="20"/>
      <c r="I43" s="20"/>
      <c r="J43" s="20"/>
    </row>
    <row r="44" spans="1:10" ht="21.9" customHeight="1">
      <c r="A44" s="21">
        <f>IF('Data Entry'!A48="","",'Data Entry'!A48)</f>
        <v>41</v>
      </c>
      <c r="B44" s="22" t="str">
        <f>IF('Data Entry'!B48="","",'Data Entry'!B48)</f>
        <v/>
      </c>
      <c r="D44" s="20"/>
      <c r="E44" s="20"/>
      <c r="F44" s="20"/>
      <c r="H44" s="20"/>
      <c r="I44" s="20"/>
      <c r="J44" s="20"/>
    </row>
    <row r="45" spans="1:10" ht="21.9" customHeight="1">
      <c r="A45" s="21">
        <f>IF('Data Entry'!A49="","",'Data Entry'!A49)</f>
        <v>42</v>
      </c>
      <c r="B45" s="22" t="str">
        <f>IF('Data Entry'!B49="","",'Data Entry'!B49)</f>
        <v/>
      </c>
      <c r="D45" s="20"/>
      <c r="E45" s="20"/>
      <c r="F45" s="20"/>
      <c r="H45" s="20"/>
      <c r="I45" s="20"/>
      <c r="J45" s="20"/>
    </row>
    <row r="46" spans="1:10" ht="21.9" customHeight="1">
      <c r="A46" s="21">
        <f>IF('Data Entry'!A50="","",'Data Entry'!A50)</f>
        <v>43</v>
      </c>
      <c r="B46" s="22" t="str">
        <f>IF('Data Entry'!B50="","",'Data Entry'!B50)</f>
        <v/>
      </c>
      <c r="D46" s="20"/>
      <c r="E46" s="20"/>
      <c r="F46" s="20"/>
      <c r="H46" s="20"/>
      <c r="I46" s="20"/>
      <c r="J46" s="20"/>
    </row>
    <row r="47" spans="1:10" ht="21.9" customHeight="1">
      <c r="A47" s="21">
        <f>IF('Data Entry'!A51="","",'Data Entry'!A51)</f>
        <v>44</v>
      </c>
      <c r="B47" s="22" t="str">
        <f>IF('Data Entry'!B51="","",'Data Entry'!B51)</f>
        <v/>
      </c>
      <c r="D47" s="20"/>
      <c r="E47" s="20"/>
      <c r="F47" s="20"/>
      <c r="H47" s="20"/>
      <c r="I47" s="20"/>
      <c r="J47" s="20"/>
    </row>
    <row r="48" spans="1:10" ht="21.9" customHeight="1">
      <c r="A48" s="21">
        <f>IF('Data Entry'!A52="","",'Data Entry'!A52)</f>
        <v>45</v>
      </c>
      <c r="B48" s="22" t="str">
        <f>IF('Data Entry'!B52="","",'Data Entry'!B52)</f>
        <v/>
      </c>
      <c r="D48" s="20"/>
      <c r="E48" s="20"/>
      <c r="F48" s="20"/>
      <c r="H48" s="20"/>
      <c r="I48" s="20"/>
      <c r="J48" s="20"/>
    </row>
    <row r="49" spans="1:10" ht="21.9" customHeight="1">
      <c r="A49" s="21">
        <f>IF('Data Entry'!A53="","",'Data Entry'!A53)</f>
        <v>46</v>
      </c>
      <c r="B49" s="22" t="str">
        <f>IF('Data Entry'!B53="","",'Data Entry'!B53)</f>
        <v/>
      </c>
      <c r="D49" s="20"/>
      <c r="E49" s="20"/>
      <c r="F49" s="20"/>
      <c r="H49" s="20"/>
      <c r="I49" s="20"/>
      <c r="J49" s="20"/>
    </row>
    <row r="50" spans="1:10" ht="21.9" customHeight="1">
      <c r="A50" s="21">
        <f>IF('Data Entry'!A54="","",'Data Entry'!A54)</f>
        <v>47</v>
      </c>
      <c r="B50" s="22" t="str">
        <f>IF('Data Entry'!B54="","",'Data Entry'!B54)</f>
        <v/>
      </c>
      <c r="D50" s="20"/>
      <c r="E50" s="20"/>
      <c r="F50" s="20"/>
      <c r="H50" s="20"/>
      <c r="I50" s="20"/>
      <c r="J50" s="20"/>
    </row>
    <row r="51" spans="1:10" ht="21.9" customHeight="1">
      <c r="A51" s="21">
        <f>IF('Data Entry'!A55="","",'Data Entry'!A55)</f>
        <v>48</v>
      </c>
      <c r="B51" s="22" t="str">
        <f>IF('Data Entry'!B55="","",'Data Entry'!B55)</f>
        <v/>
      </c>
      <c r="D51" s="20"/>
      <c r="E51" s="20"/>
      <c r="F51" s="20"/>
      <c r="H51" s="20"/>
      <c r="I51" s="20"/>
      <c r="J51" s="20"/>
    </row>
    <row r="52" spans="1:10" ht="21.9" customHeight="1">
      <c r="A52" s="21">
        <f>IF('Data Entry'!A56="","",'Data Entry'!A56)</f>
        <v>49</v>
      </c>
      <c r="B52" s="22" t="str">
        <f>IF('Data Entry'!B56="","",'Data Entry'!B56)</f>
        <v/>
      </c>
      <c r="D52" s="20"/>
      <c r="E52" s="20"/>
      <c r="F52" s="20"/>
      <c r="H52" s="20"/>
      <c r="I52" s="20"/>
      <c r="J52" s="20"/>
    </row>
    <row r="53" spans="1:10" ht="21.9" customHeight="1">
      <c r="A53" s="21">
        <f>IF('Data Entry'!A57="","",'Data Entry'!A57)</f>
        <v>50</v>
      </c>
      <c r="B53" s="22" t="str">
        <f>IF('Data Entry'!B57="","",'Data Entry'!B57)</f>
        <v/>
      </c>
      <c r="D53" s="20"/>
      <c r="E53" s="20"/>
      <c r="F53" s="20"/>
      <c r="H53" s="20"/>
      <c r="I53" s="20"/>
      <c r="J53" s="20"/>
    </row>
    <row r="54" spans="1:10" ht="21.9" customHeight="1">
      <c r="A54" s="21">
        <f>IF('Data Entry'!A58="","",'Data Entry'!A58)</f>
        <v>51</v>
      </c>
      <c r="B54" s="22" t="str">
        <f>IF('Data Entry'!B58="","",'Data Entry'!B58)</f>
        <v/>
      </c>
      <c r="D54" s="20"/>
      <c r="E54" s="20"/>
      <c r="F54" s="20"/>
      <c r="H54" s="20"/>
      <c r="I54" s="20"/>
      <c r="J54" s="20"/>
    </row>
    <row r="55" spans="1:10" ht="21.9" customHeight="1">
      <c r="A55" s="21">
        <f>IF('Data Entry'!A59="","",'Data Entry'!A59)</f>
        <v>52</v>
      </c>
      <c r="B55" s="22" t="str">
        <f>IF('Data Entry'!B59="","",'Data Entry'!B59)</f>
        <v/>
      </c>
      <c r="D55" s="20"/>
      <c r="E55" s="20"/>
      <c r="F55" s="20"/>
      <c r="H55" s="20"/>
      <c r="I55" s="20"/>
      <c r="J55" s="20"/>
    </row>
    <row r="56" spans="1:10" ht="21.9" customHeight="1">
      <c r="A56" s="21">
        <f>IF('Data Entry'!A60="","",'Data Entry'!A60)</f>
        <v>53</v>
      </c>
      <c r="B56" s="22" t="str">
        <f>IF('Data Entry'!B60="","",'Data Entry'!B60)</f>
        <v/>
      </c>
      <c r="D56" s="20"/>
      <c r="E56" s="20"/>
      <c r="F56" s="20"/>
      <c r="H56" s="20"/>
      <c r="I56" s="20"/>
      <c r="J56" s="20"/>
    </row>
    <row r="57" spans="1:10" ht="21.9" customHeight="1">
      <c r="A57" s="21">
        <f>IF('Data Entry'!A61="","",'Data Entry'!A61)</f>
        <v>54</v>
      </c>
      <c r="B57" s="22" t="str">
        <f>IF('Data Entry'!B61="","",'Data Entry'!B61)</f>
        <v/>
      </c>
      <c r="D57" s="20"/>
      <c r="E57" s="20"/>
      <c r="F57" s="20"/>
      <c r="H57" s="20"/>
      <c r="I57" s="20"/>
      <c r="J57" s="20"/>
    </row>
    <row r="58" spans="1:10" ht="21.9" customHeight="1">
      <c r="A58" s="21">
        <f>IF('Data Entry'!A62="","",'Data Entry'!A62)</f>
        <v>55</v>
      </c>
      <c r="B58" s="22" t="str">
        <f>IF('Data Entry'!B62="","",'Data Entry'!B62)</f>
        <v/>
      </c>
      <c r="D58" s="20"/>
      <c r="E58" s="20"/>
      <c r="F58" s="20"/>
      <c r="H58" s="20"/>
      <c r="I58" s="20"/>
      <c r="J58" s="20"/>
    </row>
    <row r="59" spans="1:10" ht="21.9" customHeight="1">
      <c r="A59" s="21">
        <f>IF('Data Entry'!A63="","",'Data Entry'!A63)</f>
        <v>56</v>
      </c>
      <c r="B59" s="22" t="str">
        <f>IF('Data Entry'!B63="","",'Data Entry'!B63)</f>
        <v/>
      </c>
      <c r="D59" s="20"/>
      <c r="E59" s="20"/>
      <c r="F59" s="20"/>
      <c r="H59" s="20"/>
      <c r="I59" s="20"/>
      <c r="J59" s="20"/>
    </row>
    <row r="60" spans="1:10" ht="21.9" customHeight="1">
      <c r="A60" s="21">
        <f>IF('Data Entry'!A64="","",'Data Entry'!A64)</f>
        <v>57</v>
      </c>
      <c r="B60" s="22" t="str">
        <f>IF('Data Entry'!B64="","",'Data Entry'!B64)</f>
        <v/>
      </c>
      <c r="D60" s="20"/>
      <c r="E60" s="20"/>
      <c r="F60" s="20"/>
      <c r="H60" s="20"/>
      <c r="I60" s="20"/>
      <c r="J60" s="20"/>
    </row>
    <row r="61" spans="1:10" ht="21.9" customHeight="1">
      <c r="A61" s="21">
        <f>IF('Data Entry'!A65="","",'Data Entry'!A65)</f>
        <v>58</v>
      </c>
      <c r="B61" s="22" t="str">
        <f>IF('Data Entry'!B65="","",'Data Entry'!B65)</f>
        <v/>
      </c>
      <c r="D61" s="20"/>
      <c r="E61" s="20"/>
      <c r="F61" s="20"/>
      <c r="H61" s="20"/>
      <c r="I61" s="20"/>
      <c r="J61" s="20"/>
    </row>
    <row r="62" spans="1:10" ht="21.9" customHeight="1">
      <c r="A62" s="21">
        <f>IF('Data Entry'!A66="","",'Data Entry'!A66)</f>
        <v>59</v>
      </c>
      <c r="B62" s="22" t="str">
        <f>IF('Data Entry'!B66="","",'Data Entry'!B66)</f>
        <v/>
      </c>
      <c r="D62" s="20"/>
      <c r="E62" s="20"/>
      <c r="F62" s="20"/>
      <c r="H62" s="20"/>
      <c r="I62" s="20"/>
      <c r="J62" s="20"/>
    </row>
    <row r="63" spans="1:10" ht="21.9" customHeight="1">
      <c r="A63" s="21">
        <f>IF('Data Entry'!A67="","",'Data Entry'!A67)</f>
        <v>60</v>
      </c>
      <c r="B63" s="22" t="str">
        <f>IF('Data Entry'!B67="","",'Data Entry'!B67)</f>
        <v/>
      </c>
      <c r="D63" s="20"/>
      <c r="E63" s="20"/>
      <c r="F63" s="20"/>
      <c r="H63" s="20"/>
      <c r="I63" s="20"/>
      <c r="J63" s="20"/>
    </row>
  </sheetData>
  <sheetProtection algorithmName="SHA-512" hashValue="o7I5+6HdqJjRhYRhRPJJc6aqlCyLUwL581TO01+5Ztr/OSQxlXc3lsYWqUEMEStiZTsHrP6VCk39T5/s7Jvo5w==" saltValue="H4zfoYzKue64avom6AH7Yg==" spinCount="100000" sheet="1" objects="1" scenarios="1" formatCells="0"/>
  <protectedRanges>
    <protectedRange sqref="D4:F63 H4:J63" name="Range1"/>
  </protectedRanges>
  <mergeCells count="3">
    <mergeCell ref="A1:J1"/>
    <mergeCell ref="D2:F2"/>
    <mergeCell ref="H2:J2"/>
  </mergeCells>
  <conditionalFormatting sqref="A4:J63">
    <cfRule type="expression" dxfId="17" priority="1">
      <formula>$A4=""</formula>
    </cfRule>
  </conditionalFormatting>
  <dataValidations count="6">
    <dataValidation type="list" allowBlank="1" showInputMessage="1" showErrorMessage="1" errorTitle="અયોગ્ય માર્ક્સ" error="આપે લખેલ માર્ક્સ પ્રશ્નના કુલ માર્ક્સ થી વધારે છે.કૃપા કરીને ચોક્કસાઈ પૂર્વક જોઇને લખો._x000a__x000a_બ્રિજેશ પટેલ" promptTitle="દ્રિતીય સત્રાંત પરીક્ષા" prompt="દ્રિતીય સત્રાંત લેખિત પરીક્ષા ગુણનાં ગુણ લખો." sqref="I4:I63" xr:uid="{94716C64-36C4-4EB5-AC31-A2A5E8DF69D8}">
      <formula1>"AB,0,1,2,3,4,5,6,7,8,9,10,11,12,13,14,15,16,17,18,19,20,21,22,23,24,25,26,27,28,29,30,31,32,33,34,35,36,37,38,39,40"</formula1>
    </dataValidation>
    <dataValidation type="whole" allowBlank="1" showInputMessage="1" showErrorMessage="1" errorTitle="અયોગ્ય માર્ક્સ" error="આપે લખેલ માર્ક્સ પ્રશ્નના કુલ માર્ક્સ થી વધારે છે.કૃપા કરીને ચોક્કસાઈ પૂર્વક જોઇને લખો._x000a__x000a_બ્રિજેશ પટેલ" promptTitle="20 ગુણ માંથી" prompt="દ્રિતીય સત્ર_x000a_સ્વ અધ્યયન મૂલ્યાંકનનાં  ગુણ લખો." sqref="J4:J63" xr:uid="{DA823E7A-49AA-4F04-A1FD-765DE26FD3EA}">
      <formula1>0</formula1>
      <formula2>20</formula2>
    </dataValidation>
    <dataValidation type="whole" allowBlank="1" showInputMessage="1" showErrorMessage="1" errorTitle="અયોગ્ય માર્ક્સ" error="આપે લખેલ માર્ક્સ પ્રશ્નના કુલ માર્ક્સ થી વધારે છે.કૃપા કરીને ચોક્કસાઈ પૂર્વક જોઇને લખો._x000a_બ્રિજેશ પટેલ" promptTitle="ત્રિમાસિક કસોટીના ગુણ" prompt="પ્રથમ સત્ર_x000a_ત્રિમાસિક કસોટીનાં ગુણ લખો." sqref="D4:D63" xr:uid="{2B6B98DD-BEDB-4D15-9A02-3BFE08FC574E}">
      <formula1>0</formula1>
      <formula2>40</formula2>
    </dataValidation>
    <dataValidation type="list" allowBlank="1" showInputMessage="1" showErrorMessage="1" errorTitle="અયોગ્ય માર્ક્સ" error="આપે લખેલ માર્ક્સ પ્રશ્નના કુલ માર્ક્સ થી વધારે છે.કૃપા કરીને ચોક્કસાઈ પૂર્વક જોઇને લખો._x000a__x000a_બ્રિજેશ પટેલ" promptTitle="પ્રથમ પરીક્ષા" prompt="પ્રથમ સત્રાંત લેખિત પરીક્ષા ગુણનાં ગુણ લખો." sqref="E4:E63" xr:uid="{1A0A4EFB-27B7-469A-92CA-C028EA7A037D}">
      <formula1>"AB,0,1,2,3,4,5,6,7,8,9,10,11,12,13,14,15,16,17,18,19,20,21,22,23,24,25,26,27,28,29,30,31,32,33,34,35,36,37,38,39,40"</formula1>
    </dataValidation>
    <dataValidation type="whole" allowBlank="1" showInputMessage="1" showErrorMessage="1" errorTitle="અયોગ્ય માર્ક્સ" error="આપે લખેલ માર્ક્સ પ્રશ્નના કુલ માર્ક્સ થી વધારે છે.કૃપા કરીને ચોક્કસાઈ પૂર્વક જોઇને લખો._x000a__x000a_બ્રિજેશ પટેલ" promptTitle="20 ગુણ માંથી" prompt="પ્રથમ સત્ર_x000a_સ્વ અધ્યયન મૂલ્યાંકનનાં  ગુણ લખો." sqref="F4:F63" xr:uid="{E5E1A402-041F-41B6-ADC8-6051D3AB841D}">
      <formula1>0</formula1>
      <formula2>20</formula2>
    </dataValidation>
    <dataValidation type="whole" allowBlank="1" showInputMessage="1" showErrorMessage="1" errorTitle="અયોગ્ય માર્ક્સ" error="આપે લખેલ માર્ક્સ પ્રશ્નના કુલ માર્ક્સ થી વધારે છે.કૃપા કરીને ચોક્કસાઈ પૂર્વક જોઇને લખો._x000a__x000a_બ્રિજેશ પટેલ" promptTitle="ત્રિમાસિક કસોટીના ગુણ" prompt="દ્રિતીય સત્ર_x000a_ત્રિમાસિક કસોટીનાં ગુણ લખો." sqref="H4:H63" xr:uid="{C5CE15F7-902C-4FB6-8DE0-84FC0C5020EB}">
      <formula1>0</formula1>
      <formula2>40</formula2>
    </dataValidation>
  </dataValidations>
  <pageMargins left="0.27559055118110237" right="0.23622047244094491" top="0.43307086614173229" bottom="0.39370078740157483" header="0.31496062992125984" footer="0.31496062992125984"/>
  <pageSetup paperSize="9" orientation="portrait" verticalDpi="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43F007-4FA8-419F-88A5-7012E6A8EBF5}">
  <sheetPr>
    <tabColor rgb="FF7030A0"/>
  </sheetPr>
  <dimension ref="A1:J63"/>
  <sheetViews>
    <sheetView showGridLines="0"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H4" sqref="H4"/>
    </sheetView>
  </sheetViews>
  <sheetFormatPr defaultRowHeight="14.4"/>
  <cols>
    <col min="1" max="1" width="5.33203125" customWidth="1"/>
    <col min="2" max="2" width="25.6640625" customWidth="1"/>
    <col min="3" max="3" width="1.44140625" customWidth="1"/>
    <col min="4" max="4" width="11.109375" customWidth="1"/>
    <col min="6" max="6" width="12.109375" customWidth="1"/>
    <col min="7" max="7" width="1.109375" customWidth="1"/>
    <col min="8" max="8" width="11.109375" customWidth="1"/>
    <col min="10" max="10" width="11.6640625" customWidth="1"/>
  </cols>
  <sheetData>
    <row r="1" spans="1:10" ht="40.5" customHeight="1">
      <c r="A1" s="394" t="s">
        <v>359</v>
      </c>
      <c r="B1" s="394"/>
      <c r="C1" s="394"/>
      <c r="D1" s="394"/>
      <c r="E1" s="394"/>
      <c r="F1" s="394"/>
      <c r="G1" s="394"/>
      <c r="H1" s="394"/>
      <c r="I1" s="394"/>
      <c r="J1" s="394"/>
    </row>
    <row r="2" spans="1:10" ht="30" customHeight="1">
      <c r="D2" s="393" t="s">
        <v>44</v>
      </c>
      <c r="E2" s="393"/>
      <c r="F2" s="393"/>
      <c r="H2" s="393" t="s">
        <v>43</v>
      </c>
      <c r="I2" s="393"/>
      <c r="J2" s="393"/>
    </row>
    <row r="3" spans="1:10" ht="108">
      <c r="A3" s="24" t="s">
        <v>17</v>
      </c>
      <c r="B3" s="24" t="s">
        <v>18</v>
      </c>
      <c r="D3" s="24" t="s">
        <v>508</v>
      </c>
      <c r="E3" s="24" t="s">
        <v>41</v>
      </c>
      <c r="F3" s="24" t="s">
        <v>42</v>
      </c>
      <c r="H3" s="24" t="s">
        <v>508</v>
      </c>
      <c r="I3" s="24" t="s">
        <v>41</v>
      </c>
      <c r="J3" s="24" t="s">
        <v>42</v>
      </c>
    </row>
    <row r="4" spans="1:10" ht="21.9" customHeight="1">
      <c r="A4" s="21">
        <f>IF('Data Entry'!A8="","",'Data Entry'!A8)</f>
        <v>1</v>
      </c>
      <c r="B4" s="22" t="str">
        <f>IF('Data Entry'!B8="","",'Data Entry'!B8)</f>
        <v>પટેલ બ્રિજેશકુમાર કાળાભાઈ</v>
      </c>
      <c r="D4" s="20">
        <v>34</v>
      </c>
      <c r="E4" s="20">
        <v>32</v>
      </c>
      <c r="F4" s="20">
        <v>18</v>
      </c>
      <c r="H4" s="20">
        <v>40</v>
      </c>
      <c r="I4" s="20">
        <v>39</v>
      </c>
      <c r="J4" s="20">
        <v>19</v>
      </c>
    </row>
    <row r="5" spans="1:10" ht="21.9" customHeight="1">
      <c r="A5" s="21">
        <f>IF('Data Entry'!A9="","",'Data Entry'!A9)</f>
        <v>2</v>
      </c>
      <c r="B5" s="22" t="str">
        <f>IF('Data Entry'!B9="","",'Data Entry'!B9)</f>
        <v/>
      </c>
      <c r="D5" s="20"/>
      <c r="E5" s="20"/>
      <c r="F5" s="20"/>
      <c r="H5" s="20"/>
      <c r="I5" s="20"/>
      <c r="J5" s="20"/>
    </row>
    <row r="6" spans="1:10" ht="21.9" customHeight="1">
      <c r="A6" s="21">
        <f>IF('Data Entry'!A10="","",'Data Entry'!A10)</f>
        <v>3</v>
      </c>
      <c r="B6" s="22" t="str">
        <f>IF('Data Entry'!B10="","",'Data Entry'!B10)</f>
        <v/>
      </c>
      <c r="D6" s="20"/>
      <c r="E6" s="20"/>
      <c r="F6" s="20"/>
      <c r="H6" s="20"/>
      <c r="I6" s="20"/>
      <c r="J6" s="20"/>
    </row>
    <row r="7" spans="1:10" ht="21.9" customHeight="1">
      <c r="A7" s="21">
        <f>IF('Data Entry'!A11="","",'Data Entry'!A11)</f>
        <v>4</v>
      </c>
      <c r="B7" s="22" t="str">
        <f>IF('Data Entry'!B11="","",'Data Entry'!B11)</f>
        <v/>
      </c>
      <c r="D7" s="20"/>
      <c r="E7" s="20"/>
      <c r="F7" s="20"/>
      <c r="H7" s="20"/>
      <c r="I7" s="20"/>
      <c r="J7" s="20"/>
    </row>
    <row r="8" spans="1:10" ht="21.9" customHeight="1">
      <c r="A8" s="21">
        <f>IF('Data Entry'!A12="","",'Data Entry'!A12)</f>
        <v>5</v>
      </c>
      <c r="B8" s="22" t="str">
        <f>IF('Data Entry'!B12="","",'Data Entry'!B12)</f>
        <v/>
      </c>
      <c r="D8" s="20"/>
      <c r="E8" s="20"/>
      <c r="F8" s="20"/>
      <c r="H8" s="20"/>
      <c r="I8" s="20"/>
      <c r="J8" s="20"/>
    </row>
    <row r="9" spans="1:10" ht="21.9" customHeight="1">
      <c r="A9" s="21">
        <f>IF('Data Entry'!A13="","",'Data Entry'!A13)</f>
        <v>6</v>
      </c>
      <c r="B9" s="22" t="str">
        <f>IF('Data Entry'!B13="","",'Data Entry'!B13)</f>
        <v/>
      </c>
      <c r="D9" s="20"/>
      <c r="E9" s="20"/>
      <c r="F9" s="20"/>
      <c r="H9" s="20"/>
      <c r="I9" s="20"/>
      <c r="J9" s="20"/>
    </row>
    <row r="10" spans="1:10" ht="21.9" customHeight="1">
      <c r="A10" s="21">
        <f>IF('Data Entry'!A14="","",'Data Entry'!A14)</f>
        <v>7</v>
      </c>
      <c r="B10" s="22" t="str">
        <f>IF('Data Entry'!B14="","",'Data Entry'!B14)</f>
        <v/>
      </c>
      <c r="D10" s="20"/>
      <c r="E10" s="20"/>
      <c r="F10" s="20"/>
      <c r="H10" s="20"/>
      <c r="I10" s="20"/>
      <c r="J10" s="20"/>
    </row>
    <row r="11" spans="1:10" ht="21.9" customHeight="1">
      <c r="A11" s="21">
        <f>IF('Data Entry'!A15="","",'Data Entry'!A15)</f>
        <v>8</v>
      </c>
      <c r="B11" s="22" t="str">
        <f>IF('Data Entry'!B15="","",'Data Entry'!B15)</f>
        <v/>
      </c>
      <c r="D11" s="20"/>
      <c r="E11" s="20"/>
      <c r="F11" s="20"/>
      <c r="H11" s="20"/>
      <c r="I11" s="20"/>
      <c r="J11" s="20"/>
    </row>
    <row r="12" spans="1:10" ht="21.9" customHeight="1">
      <c r="A12" s="21">
        <f>IF('Data Entry'!A16="","",'Data Entry'!A16)</f>
        <v>9</v>
      </c>
      <c r="B12" s="22" t="str">
        <f>IF('Data Entry'!B16="","",'Data Entry'!B16)</f>
        <v/>
      </c>
      <c r="D12" s="20"/>
      <c r="E12" s="20"/>
      <c r="F12" s="20"/>
      <c r="H12" s="20"/>
      <c r="I12" s="20"/>
      <c r="J12" s="20"/>
    </row>
    <row r="13" spans="1:10" ht="21.9" customHeight="1">
      <c r="A13" s="21">
        <f>IF('Data Entry'!A17="","",'Data Entry'!A17)</f>
        <v>10</v>
      </c>
      <c r="B13" s="22" t="str">
        <f>IF('Data Entry'!B17="","",'Data Entry'!B17)</f>
        <v/>
      </c>
      <c r="D13" s="20"/>
      <c r="E13" s="20"/>
      <c r="F13" s="20"/>
      <c r="H13" s="20"/>
      <c r="I13" s="20"/>
      <c r="J13" s="20"/>
    </row>
    <row r="14" spans="1:10" ht="21.9" customHeight="1">
      <c r="A14" s="21">
        <f>IF('Data Entry'!A18="","",'Data Entry'!A18)</f>
        <v>11</v>
      </c>
      <c r="B14" s="22" t="str">
        <f>IF('Data Entry'!B18="","",'Data Entry'!B18)</f>
        <v/>
      </c>
      <c r="D14" s="20"/>
      <c r="E14" s="20"/>
      <c r="F14" s="20"/>
      <c r="H14" s="20"/>
      <c r="I14" s="20"/>
      <c r="J14" s="20"/>
    </row>
    <row r="15" spans="1:10" ht="21.9" customHeight="1">
      <c r="A15" s="21">
        <f>IF('Data Entry'!A19="","",'Data Entry'!A19)</f>
        <v>12</v>
      </c>
      <c r="B15" s="22" t="str">
        <f>IF('Data Entry'!B19="","",'Data Entry'!B19)</f>
        <v/>
      </c>
      <c r="D15" s="20"/>
      <c r="E15" s="20"/>
      <c r="F15" s="20"/>
      <c r="H15" s="20"/>
      <c r="I15" s="20"/>
      <c r="J15" s="20"/>
    </row>
    <row r="16" spans="1:10" ht="21.9" customHeight="1">
      <c r="A16" s="21">
        <f>IF('Data Entry'!A20="","",'Data Entry'!A20)</f>
        <v>13</v>
      </c>
      <c r="B16" s="22" t="str">
        <f>IF('Data Entry'!B20="","",'Data Entry'!B20)</f>
        <v/>
      </c>
      <c r="D16" s="20"/>
      <c r="E16" s="20"/>
      <c r="F16" s="20"/>
      <c r="H16" s="20"/>
      <c r="I16" s="20"/>
      <c r="J16" s="20"/>
    </row>
    <row r="17" spans="1:10" ht="21.9" customHeight="1">
      <c r="A17" s="21">
        <f>IF('Data Entry'!A21="","",'Data Entry'!A21)</f>
        <v>14</v>
      </c>
      <c r="B17" s="22" t="str">
        <f>IF('Data Entry'!B21="","",'Data Entry'!B21)</f>
        <v/>
      </c>
      <c r="D17" s="20"/>
      <c r="E17" s="20"/>
      <c r="F17" s="20"/>
      <c r="H17" s="20"/>
      <c r="I17" s="20"/>
      <c r="J17" s="20"/>
    </row>
    <row r="18" spans="1:10" ht="21.9" customHeight="1">
      <c r="A18" s="21">
        <f>IF('Data Entry'!A22="","",'Data Entry'!A22)</f>
        <v>15</v>
      </c>
      <c r="B18" s="22" t="str">
        <f>IF('Data Entry'!B22="","",'Data Entry'!B22)</f>
        <v/>
      </c>
      <c r="D18" s="20"/>
      <c r="E18" s="20"/>
      <c r="F18" s="20"/>
      <c r="H18" s="20"/>
      <c r="I18" s="20"/>
      <c r="J18" s="20"/>
    </row>
    <row r="19" spans="1:10" ht="21.9" customHeight="1">
      <c r="A19" s="21">
        <f>IF('Data Entry'!A23="","",'Data Entry'!A23)</f>
        <v>16</v>
      </c>
      <c r="B19" s="22" t="str">
        <f>IF('Data Entry'!B23="","",'Data Entry'!B23)</f>
        <v/>
      </c>
      <c r="D19" s="20"/>
      <c r="E19" s="20"/>
      <c r="F19" s="20"/>
      <c r="H19" s="20"/>
      <c r="I19" s="20"/>
      <c r="J19" s="20"/>
    </row>
    <row r="20" spans="1:10" ht="21.9" customHeight="1">
      <c r="A20" s="21">
        <f>IF('Data Entry'!A24="","",'Data Entry'!A24)</f>
        <v>17</v>
      </c>
      <c r="B20" s="22" t="str">
        <f>IF('Data Entry'!B24="","",'Data Entry'!B24)</f>
        <v/>
      </c>
      <c r="D20" s="20"/>
      <c r="E20" s="20"/>
      <c r="F20" s="20"/>
      <c r="H20" s="20"/>
      <c r="I20" s="20"/>
      <c r="J20" s="20"/>
    </row>
    <row r="21" spans="1:10" ht="21.9" customHeight="1">
      <c r="A21" s="21">
        <f>IF('Data Entry'!A25="","",'Data Entry'!A25)</f>
        <v>18</v>
      </c>
      <c r="B21" s="22" t="str">
        <f>IF('Data Entry'!B25="","",'Data Entry'!B25)</f>
        <v/>
      </c>
      <c r="D21" s="20"/>
      <c r="E21" s="20"/>
      <c r="F21" s="20"/>
      <c r="H21" s="20"/>
      <c r="I21" s="20"/>
      <c r="J21" s="20"/>
    </row>
    <row r="22" spans="1:10" ht="21.9" customHeight="1">
      <c r="A22" s="21">
        <f>IF('Data Entry'!A26="","",'Data Entry'!A26)</f>
        <v>19</v>
      </c>
      <c r="B22" s="22" t="str">
        <f>IF('Data Entry'!B26="","",'Data Entry'!B26)</f>
        <v/>
      </c>
      <c r="D22" s="20"/>
      <c r="E22" s="20"/>
      <c r="F22" s="20"/>
      <c r="H22" s="20"/>
      <c r="I22" s="20"/>
      <c r="J22" s="20"/>
    </row>
    <row r="23" spans="1:10" ht="21.9" customHeight="1">
      <c r="A23" s="21">
        <f>IF('Data Entry'!A27="","",'Data Entry'!A27)</f>
        <v>20</v>
      </c>
      <c r="B23" s="22" t="str">
        <f>IF('Data Entry'!B27="","",'Data Entry'!B27)</f>
        <v/>
      </c>
      <c r="D23" s="20"/>
      <c r="E23" s="20"/>
      <c r="F23" s="20"/>
      <c r="H23" s="20"/>
      <c r="I23" s="20"/>
      <c r="J23" s="20"/>
    </row>
    <row r="24" spans="1:10" ht="21.9" customHeight="1">
      <c r="A24" s="21">
        <f>IF('Data Entry'!A28="","",'Data Entry'!A28)</f>
        <v>21</v>
      </c>
      <c r="B24" s="22" t="str">
        <f>IF('Data Entry'!B28="","",'Data Entry'!B28)</f>
        <v/>
      </c>
      <c r="D24" s="20"/>
      <c r="E24" s="20"/>
      <c r="F24" s="20"/>
      <c r="H24" s="20"/>
      <c r="I24" s="20"/>
      <c r="J24" s="20"/>
    </row>
    <row r="25" spans="1:10" ht="21.9" customHeight="1">
      <c r="A25" s="21">
        <f>IF('Data Entry'!A29="","",'Data Entry'!A29)</f>
        <v>22</v>
      </c>
      <c r="B25" s="22" t="str">
        <f>IF('Data Entry'!B29="","",'Data Entry'!B29)</f>
        <v/>
      </c>
      <c r="D25" s="20"/>
      <c r="E25" s="20"/>
      <c r="F25" s="20"/>
      <c r="H25" s="20"/>
      <c r="I25" s="20"/>
      <c r="J25" s="20"/>
    </row>
    <row r="26" spans="1:10" ht="21.9" customHeight="1">
      <c r="A26" s="21">
        <f>IF('Data Entry'!A30="","",'Data Entry'!A30)</f>
        <v>23</v>
      </c>
      <c r="B26" s="22" t="str">
        <f>IF('Data Entry'!B30="","",'Data Entry'!B30)</f>
        <v/>
      </c>
      <c r="D26" s="20"/>
      <c r="E26" s="20"/>
      <c r="F26" s="20"/>
      <c r="H26" s="20"/>
      <c r="I26" s="20"/>
      <c r="J26" s="20"/>
    </row>
    <row r="27" spans="1:10" ht="21.9" customHeight="1">
      <c r="A27" s="21">
        <f>IF('Data Entry'!A31="","",'Data Entry'!A31)</f>
        <v>24</v>
      </c>
      <c r="B27" s="22" t="str">
        <f>IF('Data Entry'!B31="","",'Data Entry'!B31)</f>
        <v/>
      </c>
      <c r="D27" s="20"/>
      <c r="E27" s="20"/>
      <c r="F27" s="20"/>
      <c r="H27" s="20"/>
      <c r="I27" s="20"/>
      <c r="J27" s="20"/>
    </row>
    <row r="28" spans="1:10" ht="21.9" customHeight="1">
      <c r="A28" s="21">
        <f>IF('Data Entry'!A32="","",'Data Entry'!A32)</f>
        <v>25</v>
      </c>
      <c r="B28" s="22" t="str">
        <f>IF('Data Entry'!B32="","",'Data Entry'!B32)</f>
        <v/>
      </c>
      <c r="D28" s="20"/>
      <c r="E28" s="20"/>
      <c r="F28" s="20"/>
      <c r="H28" s="20"/>
      <c r="I28" s="20"/>
      <c r="J28" s="20"/>
    </row>
    <row r="29" spans="1:10" ht="21.9" customHeight="1">
      <c r="A29" s="21">
        <f>IF('Data Entry'!A33="","",'Data Entry'!A33)</f>
        <v>26</v>
      </c>
      <c r="B29" s="22" t="str">
        <f>IF('Data Entry'!B33="","",'Data Entry'!B33)</f>
        <v/>
      </c>
      <c r="D29" s="20"/>
      <c r="E29" s="20"/>
      <c r="F29" s="20"/>
      <c r="H29" s="20"/>
      <c r="I29" s="20"/>
      <c r="J29" s="20"/>
    </row>
    <row r="30" spans="1:10" ht="21.9" customHeight="1">
      <c r="A30" s="21">
        <f>IF('Data Entry'!A34="","",'Data Entry'!A34)</f>
        <v>27</v>
      </c>
      <c r="B30" s="22" t="str">
        <f>IF('Data Entry'!B34="","",'Data Entry'!B34)</f>
        <v/>
      </c>
      <c r="D30" s="20"/>
      <c r="E30" s="20"/>
      <c r="F30" s="20"/>
      <c r="H30" s="20"/>
      <c r="I30" s="20"/>
      <c r="J30" s="20"/>
    </row>
    <row r="31" spans="1:10" ht="21.9" customHeight="1">
      <c r="A31" s="21">
        <f>IF('Data Entry'!A35="","",'Data Entry'!A35)</f>
        <v>28</v>
      </c>
      <c r="B31" s="22" t="str">
        <f>IF('Data Entry'!B35="","",'Data Entry'!B35)</f>
        <v/>
      </c>
      <c r="D31" s="20"/>
      <c r="E31" s="20"/>
      <c r="F31" s="20"/>
      <c r="H31" s="20"/>
      <c r="I31" s="20"/>
      <c r="J31" s="20"/>
    </row>
    <row r="32" spans="1:10" ht="21.9" customHeight="1">
      <c r="A32" s="21">
        <f>IF('Data Entry'!A36="","",'Data Entry'!A36)</f>
        <v>29</v>
      </c>
      <c r="B32" s="22" t="str">
        <f>IF('Data Entry'!B36="","",'Data Entry'!B36)</f>
        <v/>
      </c>
      <c r="D32" s="20"/>
      <c r="E32" s="20"/>
      <c r="F32" s="20"/>
      <c r="H32" s="20"/>
      <c r="I32" s="20"/>
      <c r="J32" s="20"/>
    </row>
    <row r="33" spans="1:10" ht="21.9" customHeight="1">
      <c r="A33" s="21">
        <f>IF('Data Entry'!A37="","",'Data Entry'!A37)</f>
        <v>30</v>
      </c>
      <c r="B33" s="22" t="str">
        <f>IF('Data Entry'!B37="","",'Data Entry'!B37)</f>
        <v/>
      </c>
      <c r="D33" s="20"/>
      <c r="E33" s="20"/>
      <c r="F33" s="20"/>
      <c r="H33" s="20"/>
      <c r="I33" s="20"/>
      <c r="J33" s="20"/>
    </row>
    <row r="34" spans="1:10" ht="21.9" customHeight="1">
      <c r="A34" s="21">
        <f>IF('Data Entry'!A38="","",'Data Entry'!A38)</f>
        <v>31</v>
      </c>
      <c r="B34" s="22" t="str">
        <f>IF('Data Entry'!B38="","",'Data Entry'!B38)</f>
        <v/>
      </c>
      <c r="D34" s="20"/>
      <c r="E34" s="20"/>
      <c r="F34" s="20"/>
      <c r="H34" s="20"/>
      <c r="I34" s="20"/>
      <c r="J34" s="20"/>
    </row>
    <row r="35" spans="1:10" ht="21.9" customHeight="1">
      <c r="A35" s="21">
        <f>IF('Data Entry'!A39="","",'Data Entry'!A39)</f>
        <v>32</v>
      </c>
      <c r="B35" s="22" t="str">
        <f>IF('Data Entry'!B39="","",'Data Entry'!B39)</f>
        <v/>
      </c>
      <c r="D35" s="20"/>
      <c r="E35" s="20"/>
      <c r="F35" s="20"/>
      <c r="H35" s="20"/>
      <c r="I35" s="20"/>
      <c r="J35" s="20"/>
    </row>
    <row r="36" spans="1:10" ht="21.9" customHeight="1">
      <c r="A36" s="21">
        <f>IF('Data Entry'!A40="","",'Data Entry'!A40)</f>
        <v>33</v>
      </c>
      <c r="B36" s="22" t="str">
        <f>IF('Data Entry'!B40="","",'Data Entry'!B40)</f>
        <v/>
      </c>
      <c r="D36" s="20"/>
      <c r="E36" s="20"/>
      <c r="F36" s="20"/>
      <c r="H36" s="20"/>
      <c r="I36" s="20"/>
      <c r="J36" s="20"/>
    </row>
    <row r="37" spans="1:10" ht="21.9" customHeight="1">
      <c r="A37" s="21">
        <f>IF('Data Entry'!A41="","",'Data Entry'!A41)</f>
        <v>34</v>
      </c>
      <c r="B37" s="22" t="str">
        <f>IF('Data Entry'!B41="","",'Data Entry'!B41)</f>
        <v/>
      </c>
      <c r="D37" s="20"/>
      <c r="E37" s="20"/>
      <c r="F37" s="20"/>
      <c r="H37" s="20"/>
      <c r="I37" s="20"/>
      <c r="J37" s="20"/>
    </row>
    <row r="38" spans="1:10" ht="21.9" customHeight="1">
      <c r="A38" s="21">
        <f>IF('Data Entry'!A42="","",'Data Entry'!A42)</f>
        <v>35</v>
      </c>
      <c r="B38" s="22" t="str">
        <f>IF('Data Entry'!B42="","",'Data Entry'!B42)</f>
        <v/>
      </c>
      <c r="D38" s="20"/>
      <c r="E38" s="20"/>
      <c r="F38" s="20"/>
      <c r="H38" s="20"/>
      <c r="I38" s="20"/>
      <c r="J38" s="20"/>
    </row>
    <row r="39" spans="1:10" ht="21.9" customHeight="1">
      <c r="A39" s="21">
        <f>IF('Data Entry'!A43="","",'Data Entry'!A43)</f>
        <v>36</v>
      </c>
      <c r="B39" s="22" t="str">
        <f>IF('Data Entry'!B43="","",'Data Entry'!B43)</f>
        <v/>
      </c>
      <c r="D39" s="20"/>
      <c r="E39" s="20"/>
      <c r="F39" s="20"/>
      <c r="H39" s="20"/>
      <c r="I39" s="20"/>
      <c r="J39" s="20"/>
    </row>
    <row r="40" spans="1:10" ht="21.9" customHeight="1">
      <c r="A40" s="21">
        <f>IF('Data Entry'!A44="","",'Data Entry'!A44)</f>
        <v>37</v>
      </c>
      <c r="B40" s="22" t="str">
        <f>IF('Data Entry'!B44="","",'Data Entry'!B44)</f>
        <v/>
      </c>
      <c r="D40" s="20"/>
      <c r="E40" s="20"/>
      <c r="F40" s="20"/>
      <c r="H40" s="20"/>
      <c r="I40" s="20"/>
      <c r="J40" s="20"/>
    </row>
    <row r="41" spans="1:10" ht="21.9" customHeight="1">
      <c r="A41" s="21">
        <f>IF('Data Entry'!A45="","",'Data Entry'!A45)</f>
        <v>38</v>
      </c>
      <c r="B41" s="22" t="str">
        <f>IF('Data Entry'!B45="","",'Data Entry'!B45)</f>
        <v/>
      </c>
      <c r="D41" s="20"/>
      <c r="E41" s="20"/>
      <c r="F41" s="20"/>
      <c r="H41" s="20"/>
      <c r="I41" s="20"/>
      <c r="J41" s="20"/>
    </row>
    <row r="42" spans="1:10" ht="21.9" customHeight="1">
      <c r="A42" s="21">
        <f>IF('Data Entry'!A46="","",'Data Entry'!A46)</f>
        <v>39</v>
      </c>
      <c r="B42" s="22" t="str">
        <f>IF('Data Entry'!B46="","",'Data Entry'!B46)</f>
        <v/>
      </c>
      <c r="D42" s="20"/>
      <c r="E42" s="20"/>
      <c r="F42" s="20"/>
      <c r="H42" s="20"/>
      <c r="I42" s="20"/>
      <c r="J42" s="20"/>
    </row>
    <row r="43" spans="1:10" ht="21.9" customHeight="1">
      <c r="A43" s="21">
        <f>IF('Data Entry'!A47="","",'Data Entry'!A47)</f>
        <v>40</v>
      </c>
      <c r="B43" s="22" t="str">
        <f>IF('Data Entry'!B47="","",'Data Entry'!B47)</f>
        <v/>
      </c>
      <c r="D43" s="20"/>
      <c r="E43" s="20"/>
      <c r="F43" s="20"/>
      <c r="H43" s="20"/>
      <c r="I43" s="20"/>
      <c r="J43" s="20"/>
    </row>
    <row r="44" spans="1:10" ht="21.9" customHeight="1">
      <c r="A44" s="21">
        <f>IF('Data Entry'!A48="","",'Data Entry'!A48)</f>
        <v>41</v>
      </c>
      <c r="B44" s="22" t="str">
        <f>IF('Data Entry'!B48="","",'Data Entry'!B48)</f>
        <v/>
      </c>
      <c r="D44" s="20"/>
      <c r="E44" s="20"/>
      <c r="F44" s="20"/>
      <c r="H44" s="20"/>
      <c r="I44" s="20"/>
      <c r="J44" s="20"/>
    </row>
    <row r="45" spans="1:10" ht="21.9" customHeight="1">
      <c r="A45" s="21">
        <f>IF('Data Entry'!A49="","",'Data Entry'!A49)</f>
        <v>42</v>
      </c>
      <c r="B45" s="22" t="str">
        <f>IF('Data Entry'!B49="","",'Data Entry'!B49)</f>
        <v/>
      </c>
      <c r="D45" s="20"/>
      <c r="E45" s="20"/>
      <c r="F45" s="20"/>
      <c r="H45" s="20"/>
      <c r="I45" s="20"/>
      <c r="J45" s="20"/>
    </row>
    <row r="46" spans="1:10" ht="21.9" customHeight="1">
      <c r="A46" s="21">
        <f>IF('Data Entry'!A50="","",'Data Entry'!A50)</f>
        <v>43</v>
      </c>
      <c r="B46" s="22" t="str">
        <f>IF('Data Entry'!B50="","",'Data Entry'!B50)</f>
        <v/>
      </c>
      <c r="D46" s="20"/>
      <c r="E46" s="20"/>
      <c r="F46" s="20"/>
      <c r="H46" s="20"/>
      <c r="I46" s="20"/>
      <c r="J46" s="20"/>
    </row>
    <row r="47" spans="1:10" ht="21.9" customHeight="1">
      <c r="A47" s="21">
        <f>IF('Data Entry'!A51="","",'Data Entry'!A51)</f>
        <v>44</v>
      </c>
      <c r="B47" s="22" t="str">
        <f>IF('Data Entry'!B51="","",'Data Entry'!B51)</f>
        <v/>
      </c>
      <c r="D47" s="20"/>
      <c r="E47" s="20"/>
      <c r="F47" s="20"/>
      <c r="H47" s="20"/>
      <c r="I47" s="20"/>
      <c r="J47" s="20"/>
    </row>
    <row r="48" spans="1:10" ht="21.9" customHeight="1">
      <c r="A48" s="21">
        <f>IF('Data Entry'!A52="","",'Data Entry'!A52)</f>
        <v>45</v>
      </c>
      <c r="B48" s="22" t="str">
        <f>IF('Data Entry'!B52="","",'Data Entry'!B52)</f>
        <v/>
      </c>
      <c r="D48" s="20"/>
      <c r="E48" s="20"/>
      <c r="F48" s="20"/>
      <c r="H48" s="20"/>
      <c r="I48" s="20"/>
      <c r="J48" s="20"/>
    </row>
    <row r="49" spans="1:10" ht="21.9" customHeight="1">
      <c r="A49" s="21">
        <f>IF('Data Entry'!A53="","",'Data Entry'!A53)</f>
        <v>46</v>
      </c>
      <c r="B49" s="22" t="str">
        <f>IF('Data Entry'!B53="","",'Data Entry'!B53)</f>
        <v/>
      </c>
      <c r="D49" s="20"/>
      <c r="E49" s="20"/>
      <c r="F49" s="20"/>
      <c r="H49" s="20"/>
      <c r="I49" s="20"/>
      <c r="J49" s="20"/>
    </row>
    <row r="50" spans="1:10" ht="21.9" customHeight="1">
      <c r="A50" s="21">
        <f>IF('Data Entry'!A54="","",'Data Entry'!A54)</f>
        <v>47</v>
      </c>
      <c r="B50" s="22" t="str">
        <f>IF('Data Entry'!B54="","",'Data Entry'!B54)</f>
        <v/>
      </c>
      <c r="D50" s="20"/>
      <c r="E50" s="20"/>
      <c r="F50" s="20"/>
      <c r="H50" s="20"/>
      <c r="I50" s="20"/>
      <c r="J50" s="20"/>
    </row>
    <row r="51" spans="1:10" ht="21.9" customHeight="1">
      <c r="A51" s="21">
        <f>IF('Data Entry'!A55="","",'Data Entry'!A55)</f>
        <v>48</v>
      </c>
      <c r="B51" s="22" t="str">
        <f>IF('Data Entry'!B55="","",'Data Entry'!B55)</f>
        <v/>
      </c>
      <c r="D51" s="20"/>
      <c r="E51" s="20"/>
      <c r="F51" s="20"/>
      <c r="H51" s="20"/>
      <c r="I51" s="20"/>
      <c r="J51" s="20"/>
    </row>
    <row r="52" spans="1:10" ht="21.9" customHeight="1">
      <c r="A52" s="21">
        <f>IF('Data Entry'!A56="","",'Data Entry'!A56)</f>
        <v>49</v>
      </c>
      <c r="B52" s="22" t="str">
        <f>IF('Data Entry'!B56="","",'Data Entry'!B56)</f>
        <v/>
      </c>
      <c r="D52" s="20"/>
      <c r="E52" s="20"/>
      <c r="F52" s="20"/>
      <c r="H52" s="20"/>
      <c r="I52" s="20"/>
      <c r="J52" s="20"/>
    </row>
    <row r="53" spans="1:10" ht="21.9" customHeight="1">
      <c r="A53" s="21">
        <f>IF('Data Entry'!A57="","",'Data Entry'!A57)</f>
        <v>50</v>
      </c>
      <c r="B53" s="22" t="str">
        <f>IF('Data Entry'!B57="","",'Data Entry'!B57)</f>
        <v/>
      </c>
      <c r="D53" s="20"/>
      <c r="E53" s="20"/>
      <c r="F53" s="20"/>
      <c r="H53" s="20"/>
      <c r="I53" s="20"/>
      <c r="J53" s="20"/>
    </row>
    <row r="54" spans="1:10" ht="21.9" customHeight="1">
      <c r="A54" s="21">
        <f>IF('Data Entry'!A58="","",'Data Entry'!A58)</f>
        <v>51</v>
      </c>
      <c r="B54" s="22" t="str">
        <f>IF('Data Entry'!B58="","",'Data Entry'!B58)</f>
        <v/>
      </c>
      <c r="D54" s="20"/>
      <c r="E54" s="20"/>
      <c r="F54" s="20"/>
      <c r="H54" s="20"/>
      <c r="I54" s="20"/>
      <c r="J54" s="20"/>
    </row>
    <row r="55" spans="1:10" ht="21.9" customHeight="1">
      <c r="A55" s="21">
        <f>IF('Data Entry'!A59="","",'Data Entry'!A59)</f>
        <v>52</v>
      </c>
      <c r="B55" s="22" t="str">
        <f>IF('Data Entry'!B59="","",'Data Entry'!B59)</f>
        <v/>
      </c>
      <c r="D55" s="20"/>
      <c r="E55" s="20"/>
      <c r="F55" s="20"/>
      <c r="H55" s="20"/>
      <c r="I55" s="20"/>
      <c r="J55" s="20"/>
    </row>
    <row r="56" spans="1:10" ht="21.9" customHeight="1">
      <c r="A56" s="21">
        <f>IF('Data Entry'!A60="","",'Data Entry'!A60)</f>
        <v>53</v>
      </c>
      <c r="B56" s="22" t="str">
        <f>IF('Data Entry'!B60="","",'Data Entry'!B60)</f>
        <v/>
      </c>
      <c r="D56" s="20"/>
      <c r="E56" s="20"/>
      <c r="F56" s="20"/>
      <c r="H56" s="20"/>
      <c r="I56" s="20"/>
      <c r="J56" s="20"/>
    </row>
    <row r="57" spans="1:10" ht="21.9" customHeight="1">
      <c r="A57" s="21">
        <f>IF('Data Entry'!A61="","",'Data Entry'!A61)</f>
        <v>54</v>
      </c>
      <c r="B57" s="22" t="str">
        <f>IF('Data Entry'!B61="","",'Data Entry'!B61)</f>
        <v/>
      </c>
      <c r="D57" s="20"/>
      <c r="E57" s="20"/>
      <c r="F57" s="20"/>
      <c r="H57" s="20"/>
      <c r="I57" s="20"/>
      <c r="J57" s="20"/>
    </row>
    <row r="58" spans="1:10" ht="21.9" customHeight="1">
      <c r="A58" s="21">
        <f>IF('Data Entry'!A62="","",'Data Entry'!A62)</f>
        <v>55</v>
      </c>
      <c r="B58" s="22" t="str">
        <f>IF('Data Entry'!B62="","",'Data Entry'!B62)</f>
        <v/>
      </c>
      <c r="D58" s="20"/>
      <c r="E58" s="20"/>
      <c r="F58" s="20"/>
      <c r="H58" s="20"/>
      <c r="I58" s="20"/>
      <c r="J58" s="20"/>
    </row>
    <row r="59" spans="1:10" ht="21.9" customHeight="1">
      <c r="A59" s="21">
        <f>IF('Data Entry'!A63="","",'Data Entry'!A63)</f>
        <v>56</v>
      </c>
      <c r="B59" s="22" t="str">
        <f>IF('Data Entry'!B63="","",'Data Entry'!B63)</f>
        <v/>
      </c>
      <c r="D59" s="20"/>
      <c r="E59" s="20"/>
      <c r="F59" s="20"/>
      <c r="H59" s="20"/>
      <c r="I59" s="20"/>
      <c r="J59" s="20"/>
    </row>
    <row r="60" spans="1:10" ht="21.9" customHeight="1">
      <c r="A60" s="21">
        <f>IF('Data Entry'!A64="","",'Data Entry'!A64)</f>
        <v>57</v>
      </c>
      <c r="B60" s="22" t="str">
        <f>IF('Data Entry'!B64="","",'Data Entry'!B64)</f>
        <v/>
      </c>
      <c r="D60" s="20"/>
      <c r="E60" s="20"/>
      <c r="F60" s="20"/>
      <c r="H60" s="20"/>
      <c r="I60" s="20"/>
      <c r="J60" s="20"/>
    </row>
    <row r="61" spans="1:10" ht="21.9" customHeight="1">
      <c r="A61" s="21">
        <f>IF('Data Entry'!A65="","",'Data Entry'!A65)</f>
        <v>58</v>
      </c>
      <c r="B61" s="22" t="str">
        <f>IF('Data Entry'!B65="","",'Data Entry'!B65)</f>
        <v/>
      </c>
      <c r="D61" s="20"/>
      <c r="E61" s="20"/>
      <c r="F61" s="20"/>
      <c r="H61" s="20"/>
      <c r="I61" s="20"/>
      <c r="J61" s="20"/>
    </row>
    <row r="62" spans="1:10" ht="21.9" customHeight="1">
      <c r="A62" s="21">
        <f>IF('Data Entry'!A66="","",'Data Entry'!A66)</f>
        <v>59</v>
      </c>
      <c r="B62" s="22" t="str">
        <f>IF('Data Entry'!B66="","",'Data Entry'!B66)</f>
        <v/>
      </c>
      <c r="D62" s="20"/>
      <c r="E62" s="20"/>
      <c r="F62" s="20"/>
      <c r="H62" s="20"/>
      <c r="I62" s="20"/>
      <c r="J62" s="20"/>
    </row>
    <row r="63" spans="1:10" ht="21.9" customHeight="1">
      <c r="A63" s="21">
        <f>IF('Data Entry'!A67="","",'Data Entry'!A67)</f>
        <v>60</v>
      </c>
      <c r="B63" s="22" t="str">
        <f>IF('Data Entry'!B67="","",'Data Entry'!B67)</f>
        <v/>
      </c>
      <c r="D63" s="20"/>
      <c r="E63" s="20"/>
      <c r="F63" s="20"/>
      <c r="H63" s="20"/>
      <c r="I63" s="20"/>
      <c r="J63" s="20"/>
    </row>
  </sheetData>
  <sheetProtection algorithmName="SHA-512" hashValue="rTR4o8P88nm9aUCpwV1Nbqebn6PnSZLJYAfMNTDVFAug8pmtNGwl/kimf25cqGB4NAFZypPddU0L87ndWLbBVA==" saltValue="vUIAMkNmEcFF0HdOkN1Vyw==" spinCount="100000" sheet="1" objects="1" scenarios="1" formatCells="0"/>
  <protectedRanges>
    <protectedRange sqref="D4:F63 H4:J63" name="Range1"/>
  </protectedRanges>
  <mergeCells count="3">
    <mergeCell ref="A1:J1"/>
    <mergeCell ref="D2:F2"/>
    <mergeCell ref="H2:J2"/>
  </mergeCells>
  <conditionalFormatting sqref="A4:J63">
    <cfRule type="expression" dxfId="16" priority="1">
      <formula>$A4=""</formula>
    </cfRule>
  </conditionalFormatting>
  <dataValidations count="6">
    <dataValidation type="whole" allowBlank="1" showInputMessage="1" showErrorMessage="1" errorTitle="અયોગ્ય માર્ક્સ" error="આપે લખેલ માર્ક્સ પ્રશ્નના કુલ માર્ક્સ થી વધારે છે.કૃપા કરીને ચોક્કસાઈ પૂર્વક જોઇને લખો._x000a__x000a_બ્રિજેશ પટેલ" promptTitle="ત્રિમાસિક કસોટીના ગુણ" prompt="દ્રિતીય સત્ર_x000a_ત્રિમાસિક કસોટીનાં ગુણ લખો." sqref="H4:H63" xr:uid="{00A070B4-0FDC-4F6F-82B5-C061EF30F597}">
      <formula1>0</formula1>
      <formula2>40</formula2>
    </dataValidation>
    <dataValidation type="whole" allowBlank="1" showInputMessage="1" showErrorMessage="1" errorTitle="અયોગ્ય માર્ક્સ" error="આપે લખેલ માર્ક્સ પ્રશ્નના કુલ માર્ક્સ થી વધારે છે.કૃપા કરીને ચોક્કસાઈ પૂર્વક જોઇને લખો._x000a__x000a_બ્રિજેશ પટેલ" promptTitle="20 ગુણ માંથી" prompt="પ્રથમ સત્ર_x000a_સ્વ અધ્યયન મૂલ્યાંકનનાં  ગુણ લખો." sqref="F4:F63" xr:uid="{A9235990-9CFD-45F1-8094-9F3090066455}">
      <formula1>0</formula1>
      <formula2>20</formula2>
    </dataValidation>
    <dataValidation type="list" allowBlank="1" showInputMessage="1" showErrorMessage="1" errorTitle="અયોગ્ય માર્ક્સ" error="આપે લખેલ માર્ક્સ પ્રશ્નના કુલ માર્ક્સ થી વધારે છે.કૃપા કરીને ચોક્કસાઈ પૂર્વક જોઇને લખો._x000a__x000a_બ્રિજેશ પટેલ" promptTitle="પ્રથમ પરીક્ષા" prompt="પ્રથમ સત્રાંત લેખિત પરીક્ષા ગુણનાં ગુણ લખો." sqref="E4:E63" xr:uid="{61A04203-C107-441E-AFC4-43CD1F45A752}">
      <formula1>"AB,0,1,2,3,4,5,6,7,8,9,10,11,12,13,14,15,16,17,18,19,20,21,22,23,24,25,26,27,28,29,30,31,32,33,34,35,36,37,38,39,40"</formula1>
    </dataValidation>
    <dataValidation type="whole" allowBlank="1" showInputMessage="1" showErrorMessage="1" errorTitle="અયોગ્ય માર્ક્સ" error="આપે લખેલ માર્ક્સ પ્રશ્નના કુલ માર્ક્સ થી વધારે છે.કૃપા કરીને ચોક્કસાઈ પૂર્વક જોઇને લખો._x000a_બ્રિજેશ પટેલ" promptTitle="ત્રિમાસિક કસોટીના ગુણ" prompt="પ્રથમ સત્ર_x000a_ત્રિમાસિક કસોટીનાં ગુણ લખો." sqref="D4:D63" xr:uid="{3C8EDEFD-BA0D-48AE-A938-FF03D6B87AD7}">
      <formula1>0</formula1>
      <formula2>40</formula2>
    </dataValidation>
    <dataValidation type="whole" allowBlank="1" showInputMessage="1" showErrorMessage="1" errorTitle="અયોગ્ય માર્ક્સ" error="આપે લખેલ માર્ક્સ પ્રશ્નના કુલ માર્ક્સ થી વધારે છે.કૃપા કરીને ચોક્કસાઈ પૂર્વક જોઇને લખો._x000a__x000a_બ્રિજેશ પટેલ" promptTitle="20 ગુણ માંથી" prompt="દ્રિતીય સત્ર_x000a_સ્વ અધ્યયન મૂલ્યાંકનનાં  ગુણ લખો." sqref="J4:J63" xr:uid="{621C62EB-B2B0-41E8-AC78-257FE5D51544}">
      <formula1>0</formula1>
      <formula2>20</formula2>
    </dataValidation>
    <dataValidation type="list" allowBlank="1" showInputMessage="1" showErrorMessage="1" errorTitle="અયોગ્ય માર્ક્સ" error="આપે લખેલ માર્ક્સ પ્રશ્નના કુલ માર્ક્સ થી વધારે છે.કૃપા કરીને ચોક્કસાઈ પૂર્વક જોઇને લખો._x000a__x000a_બ્રિજેશ પટેલ" promptTitle="દ્રિતીય સત્રાંત પરીક્ષા" prompt="દ્રિતીય સત્રાંત લેખિત પરીક્ષા ગુણનાં ગુણ લખો." sqref="I4:I63" xr:uid="{5D5D99BB-78CC-461A-AAF2-BF563ECC8334}">
      <formula1>"AB,0,1,2,3,4,5,6,7,8,9,10,11,12,13,14,15,16,17,18,19,20,21,22,23,24,25,26,27,28,29,30,31,32,33,34,35,36,37,38,39,40"</formula1>
    </dataValidation>
  </dataValidations>
  <pageMargins left="0.27559055118110237" right="0.23622047244094491" top="0.43307086614173229" bottom="0.39370078740157483" header="0.31496062992125984" footer="0.31496062992125984"/>
  <pageSetup paperSize="9" orientation="portrait" verticalDpi="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FE4E3C-D209-4FA7-9B8D-4AAB6B1611D8}">
  <sheetPr>
    <tabColor rgb="FFFF3300"/>
  </sheetPr>
  <dimension ref="A1:AL68"/>
  <sheetViews>
    <sheetView showGridLines="0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C9" sqref="C9"/>
    </sheetView>
  </sheetViews>
  <sheetFormatPr defaultRowHeight="14.4"/>
  <cols>
    <col min="1" max="1" width="5.33203125" customWidth="1"/>
    <col min="2" max="2" width="28.109375" customWidth="1"/>
    <col min="3" max="16" width="5.77734375" customWidth="1"/>
    <col min="17" max="17" width="8.88671875" customWidth="1"/>
    <col min="27" max="27" width="8" customWidth="1"/>
    <col min="28" max="38" width="8.88671875" customWidth="1"/>
  </cols>
  <sheetData>
    <row r="1" spans="1:38" ht="21.6" customHeight="1">
      <c r="A1" s="395" t="str">
        <f>IF('Data Entry'!B2="","",'Data Entry'!B2)</f>
        <v>કુવાદરા પ્રાથમિક શાળા</v>
      </c>
      <c r="B1" s="395"/>
      <c r="C1" s="395"/>
      <c r="D1" s="395"/>
      <c r="E1" s="395"/>
      <c r="F1" s="395"/>
      <c r="G1" s="395"/>
      <c r="H1" s="395"/>
      <c r="I1" s="395"/>
      <c r="J1" s="395"/>
      <c r="K1" s="395"/>
      <c r="L1" s="395"/>
      <c r="M1" s="395"/>
      <c r="N1" s="395"/>
      <c r="O1" s="395"/>
      <c r="P1" s="395"/>
      <c r="Q1" s="395"/>
    </row>
    <row r="2" spans="1:38" ht="3.6" customHeight="1">
      <c r="A2" s="352"/>
      <c r="B2" s="352"/>
      <c r="C2" s="352"/>
      <c r="D2" s="352"/>
      <c r="E2" s="352"/>
      <c r="F2" s="352"/>
      <c r="G2" s="352"/>
      <c r="H2" s="352"/>
      <c r="I2" s="352"/>
      <c r="J2" s="352"/>
      <c r="K2" s="352"/>
      <c r="L2" s="352"/>
      <c r="M2" s="352"/>
      <c r="N2" s="352"/>
      <c r="O2" s="352"/>
      <c r="P2" s="352"/>
      <c r="Q2" s="352"/>
      <c r="U2" s="396"/>
      <c r="V2" s="396"/>
    </row>
    <row r="3" spans="1:38" ht="21" customHeight="1">
      <c r="A3" s="353"/>
      <c r="B3" s="354" t="s">
        <v>29</v>
      </c>
      <c r="C3" s="355">
        <f>IF('Data Entry'!J2="","",'Data Entry'!J2)</f>
        <v>3</v>
      </c>
      <c r="D3" s="356"/>
      <c r="E3" s="353"/>
      <c r="F3" s="397" t="s">
        <v>30</v>
      </c>
      <c r="G3" s="397"/>
      <c r="H3" s="355" t="str">
        <f>IF('Data Entry'!J3="","",'Data Entry'!J3)</f>
        <v>અ</v>
      </c>
      <c r="I3" s="353"/>
      <c r="J3" s="353"/>
      <c r="K3" s="397" t="s">
        <v>491</v>
      </c>
      <c r="L3" s="397"/>
      <c r="M3" s="398" t="s">
        <v>361</v>
      </c>
      <c r="N3" s="398"/>
      <c r="O3" s="398"/>
      <c r="P3" s="398"/>
      <c r="U3" s="396"/>
      <c r="V3" s="396"/>
    </row>
    <row r="4" spans="1:38" ht="4.8" customHeight="1">
      <c r="A4" s="353"/>
      <c r="B4" s="354"/>
      <c r="C4" s="357"/>
      <c r="D4" s="356"/>
      <c r="E4" s="353"/>
      <c r="F4" s="354"/>
      <c r="G4" s="354"/>
      <c r="H4" s="357"/>
      <c r="I4" s="353"/>
      <c r="J4" s="353"/>
      <c r="K4" s="354"/>
      <c r="L4" s="354"/>
      <c r="M4" s="354"/>
      <c r="N4" s="354"/>
      <c r="O4" s="358"/>
      <c r="P4" s="358"/>
      <c r="Q4" s="358"/>
      <c r="U4" s="396"/>
      <c r="V4" s="396"/>
    </row>
    <row r="5" spans="1:38" ht="25.2" customHeight="1">
      <c r="A5" s="399" t="s">
        <v>492</v>
      </c>
      <c r="B5" s="399"/>
      <c r="C5" s="399"/>
      <c r="D5" s="399"/>
      <c r="E5" s="399"/>
      <c r="F5" s="399"/>
      <c r="G5" s="399"/>
      <c r="H5" s="399"/>
      <c r="I5" s="399"/>
      <c r="J5" s="399"/>
      <c r="K5" s="399"/>
      <c r="L5" s="399"/>
      <c r="M5" s="399"/>
      <c r="N5" s="399"/>
      <c r="O5" s="399"/>
      <c r="P5" s="399"/>
      <c r="Q5" s="399"/>
      <c r="U5" s="396"/>
      <c r="V5" s="396"/>
    </row>
    <row r="6" spans="1:38" ht="4.8" customHeight="1">
      <c r="A6" s="359"/>
      <c r="B6" s="359"/>
      <c r="C6" s="359"/>
      <c r="D6" s="359"/>
      <c r="E6" s="359"/>
      <c r="F6" s="359"/>
      <c r="G6" s="359"/>
      <c r="H6" s="359"/>
      <c r="I6" s="359"/>
      <c r="J6" s="359"/>
      <c r="K6" s="359"/>
      <c r="L6" s="359"/>
      <c r="M6" s="359"/>
      <c r="N6" s="359"/>
      <c r="O6" s="359"/>
      <c r="P6" s="359"/>
      <c r="Q6" s="359"/>
      <c r="U6" s="396"/>
      <c r="V6" s="396"/>
    </row>
    <row r="7" spans="1:38" ht="30" customHeight="1">
      <c r="A7" s="400" t="s">
        <v>223</v>
      </c>
      <c r="B7" s="401" t="s">
        <v>18</v>
      </c>
      <c r="C7" s="360" t="s">
        <v>493</v>
      </c>
      <c r="D7" s="360" t="s">
        <v>494</v>
      </c>
      <c r="E7" s="360" t="s">
        <v>495</v>
      </c>
      <c r="F7" s="360" t="s">
        <v>496</v>
      </c>
      <c r="G7" s="360" t="s">
        <v>497</v>
      </c>
      <c r="H7" s="360" t="s">
        <v>498</v>
      </c>
      <c r="I7" s="360" t="s">
        <v>499</v>
      </c>
      <c r="J7" s="360" t="s">
        <v>500</v>
      </c>
      <c r="K7" s="360" t="s">
        <v>501</v>
      </c>
      <c r="L7" s="360" t="s">
        <v>502</v>
      </c>
      <c r="M7" s="360" t="s">
        <v>503</v>
      </c>
      <c r="N7" s="360" t="s">
        <v>504</v>
      </c>
      <c r="O7" s="360" t="s">
        <v>505</v>
      </c>
      <c r="P7" s="360" t="s">
        <v>506</v>
      </c>
      <c r="Q7" s="361" t="s">
        <v>507</v>
      </c>
      <c r="U7" s="396"/>
      <c r="V7" s="396"/>
    </row>
    <row r="8" spans="1:38" ht="21.6" customHeight="1">
      <c r="A8" s="400"/>
      <c r="B8" s="401"/>
      <c r="C8" s="362">
        <v>2</v>
      </c>
      <c r="D8" s="362">
        <v>2</v>
      </c>
      <c r="E8" s="362">
        <v>2</v>
      </c>
      <c r="F8" s="362">
        <v>3</v>
      </c>
      <c r="G8" s="362">
        <v>3</v>
      </c>
      <c r="H8" s="362">
        <v>3</v>
      </c>
      <c r="I8" s="362">
        <v>5</v>
      </c>
      <c r="J8" s="362">
        <v>5</v>
      </c>
      <c r="K8" s="362">
        <v>5</v>
      </c>
      <c r="L8" s="362">
        <v>2</v>
      </c>
      <c r="M8" s="362">
        <v>2</v>
      </c>
      <c r="N8" s="362">
        <v>2</v>
      </c>
      <c r="O8" s="362">
        <v>2</v>
      </c>
      <c r="P8" s="362">
        <v>2</v>
      </c>
      <c r="Q8" s="363">
        <f>SUM(C8:P8)</f>
        <v>40</v>
      </c>
      <c r="U8" s="396"/>
      <c r="V8" s="396"/>
    </row>
    <row r="9" spans="1:38" ht="21.9" customHeight="1">
      <c r="A9" s="21">
        <f>IF('Data Entry'!A8="","",'Data Entry'!A8)</f>
        <v>1</v>
      </c>
      <c r="B9" s="22" t="str">
        <f>IF('Data Entry'!B8="","",'Data Entry'!B8)</f>
        <v>પટેલ બ્રિજેશકુમાર કાળાભાઈ</v>
      </c>
      <c r="C9" s="335">
        <v>1</v>
      </c>
      <c r="D9" s="335">
        <v>1</v>
      </c>
      <c r="E9" s="335">
        <v>1</v>
      </c>
      <c r="F9" s="335">
        <v>1</v>
      </c>
      <c r="G9" s="335">
        <v>1</v>
      </c>
      <c r="H9" s="335">
        <v>2</v>
      </c>
      <c r="I9" s="335">
        <v>2</v>
      </c>
      <c r="J9" s="335">
        <v>3</v>
      </c>
      <c r="K9" s="335">
        <v>2</v>
      </c>
      <c r="L9" s="335">
        <v>2</v>
      </c>
      <c r="M9" s="335">
        <v>2</v>
      </c>
      <c r="N9" s="335">
        <v>2</v>
      </c>
      <c r="O9" s="335">
        <v>2</v>
      </c>
      <c r="P9" s="335">
        <v>2</v>
      </c>
      <c r="Q9" s="336">
        <f>IF(A9="","",SUM(C9:P9))</f>
        <v>24</v>
      </c>
      <c r="AB9" s="225"/>
      <c r="AC9" s="225"/>
      <c r="AD9" s="225"/>
      <c r="AE9" s="225"/>
      <c r="AF9" s="225"/>
      <c r="AG9" s="225"/>
      <c r="AH9" s="225"/>
      <c r="AI9" s="225"/>
      <c r="AJ9" s="225"/>
      <c r="AK9" s="364"/>
      <c r="AL9" s="225"/>
    </row>
    <row r="10" spans="1:38" ht="21.9" customHeight="1">
      <c r="A10" s="21">
        <f>IF('Data Entry'!A9="","",'Data Entry'!A9)</f>
        <v>2</v>
      </c>
      <c r="B10" s="22" t="str">
        <f>IF('Data Entry'!B9="","",'Data Entry'!B9)</f>
        <v/>
      </c>
      <c r="C10" s="335"/>
      <c r="D10" s="335"/>
      <c r="E10" s="335"/>
      <c r="F10" s="335"/>
      <c r="G10" s="335"/>
      <c r="H10" s="335"/>
      <c r="I10" s="335"/>
      <c r="J10" s="335"/>
      <c r="K10" s="335"/>
      <c r="L10" s="335"/>
      <c r="M10" s="335"/>
      <c r="N10" s="335"/>
      <c r="O10" s="335"/>
      <c r="P10" s="335"/>
      <c r="Q10" s="336">
        <f t="shared" ref="Q10:Q68" si="0">IF(A10="","",SUM(C10:P10))</f>
        <v>0</v>
      </c>
      <c r="AB10" s="225"/>
      <c r="AC10" s="225"/>
      <c r="AD10" s="225"/>
      <c r="AE10" s="225"/>
      <c r="AF10" s="225"/>
      <c r="AG10" s="225"/>
      <c r="AH10" s="225"/>
      <c r="AI10" s="225"/>
      <c r="AJ10" s="225"/>
      <c r="AK10" s="364"/>
      <c r="AL10" s="225"/>
    </row>
    <row r="11" spans="1:38" ht="21.9" customHeight="1">
      <c r="A11" s="21">
        <f>IF('Data Entry'!A10="","",'Data Entry'!A10)</f>
        <v>3</v>
      </c>
      <c r="B11" s="22" t="str">
        <f>IF('Data Entry'!B10="","",'Data Entry'!B10)</f>
        <v/>
      </c>
      <c r="C11" s="335"/>
      <c r="D11" s="335"/>
      <c r="E11" s="335"/>
      <c r="F11" s="335"/>
      <c r="G11" s="335"/>
      <c r="H11" s="335"/>
      <c r="I11" s="335"/>
      <c r="J11" s="335"/>
      <c r="K11" s="335"/>
      <c r="L11" s="335"/>
      <c r="M11" s="335"/>
      <c r="N11" s="335"/>
      <c r="O11" s="335"/>
      <c r="P11" s="335"/>
      <c r="Q11" s="336">
        <f t="shared" si="0"/>
        <v>0</v>
      </c>
      <c r="AB11" s="225"/>
      <c r="AC11" s="225"/>
      <c r="AD11" s="225"/>
      <c r="AE11" s="225"/>
      <c r="AF11" s="225"/>
      <c r="AG11" s="225"/>
      <c r="AH11" s="225"/>
      <c r="AI11" s="225"/>
      <c r="AJ11" s="225"/>
      <c r="AK11" s="364"/>
      <c r="AL11" s="225"/>
    </row>
    <row r="12" spans="1:38" ht="21.9" customHeight="1">
      <c r="A12" s="21">
        <f>IF('Data Entry'!A11="","",'Data Entry'!A11)</f>
        <v>4</v>
      </c>
      <c r="B12" s="22" t="str">
        <f>IF('Data Entry'!B11="","",'Data Entry'!B11)</f>
        <v/>
      </c>
      <c r="C12" s="335"/>
      <c r="D12" s="335"/>
      <c r="E12" s="335"/>
      <c r="F12" s="335"/>
      <c r="G12" s="335"/>
      <c r="H12" s="335"/>
      <c r="I12" s="335"/>
      <c r="J12" s="335"/>
      <c r="K12" s="335"/>
      <c r="L12" s="335"/>
      <c r="M12" s="335"/>
      <c r="N12" s="335"/>
      <c r="O12" s="335"/>
      <c r="P12" s="335"/>
      <c r="Q12" s="336">
        <f t="shared" si="0"/>
        <v>0</v>
      </c>
      <c r="AB12" s="225"/>
      <c r="AC12" s="225"/>
      <c r="AD12" s="225"/>
      <c r="AE12" s="225"/>
      <c r="AF12" s="225"/>
      <c r="AG12" s="225"/>
      <c r="AH12" s="225"/>
      <c r="AI12" s="225"/>
      <c r="AJ12" s="225"/>
      <c r="AK12" s="364"/>
      <c r="AL12" s="225"/>
    </row>
    <row r="13" spans="1:38" ht="21.9" customHeight="1">
      <c r="A13" s="21">
        <f>IF('Data Entry'!A12="","",'Data Entry'!A12)</f>
        <v>5</v>
      </c>
      <c r="B13" s="22" t="str">
        <f>IF('Data Entry'!B12="","",'Data Entry'!B12)</f>
        <v/>
      </c>
      <c r="C13" s="335"/>
      <c r="D13" s="335"/>
      <c r="E13" s="335"/>
      <c r="F13" s="335"/>
      <c r="G13" s="335"/>
      <c r="H13" s="335"/>
      <c r="I13" s="335"/>
      <c r="J13" s="335"/>
      <c r="K13" s="335"/>
      <c r="L13" s="335"/>
      <c r="M13" s="335"/>
      <c r="N13" s="335"/>
      <c r="O13" s="335"/>
      <c r="P13" s="335"/>
      <c r="Q13" s="336">
        <f t="shared" si="0"/>
        <v>0</v>
      </c>
      <c r="AB13" s="225"/>
      <c r="AC13" s="225"/>
      <c r="AD13" s="225"/>
      <c r="AE13" s="225"/>
      <c r="AF13" s="225"/>
      <c r="AG13" s="225"/>
      <c r="AH13" s="225"/>
      <c r="AI13" s="225"/>
      <c r="AJ13" s="225"/>
      <c r="AK13" s="364"/>
      <c r="AL13" s="225"/>
    </row>
    <row r="14" spans="1:38" ht="21.9" customHeight="1">
      <c r="A14" s="21">
        <f>IF('Data Entry'!A13="","",'Data Entry'!A13)</f>
        <v>6</v>
      </c>
      <c r="B14" s="22" t="str">
        <f>IF('Data Entry'!B13="","",'Data Entry'!B13)</f>
        <v/>
      </c>
      <c r="C14" s="335"/>
      <c r="D14" s="335"/>
      <c r="E14" s="335"/>
      <c r="F14" s="335"/>
      <c r="G14" s="335"/>
      <c r="H14" s="335"/>
      <c r="I14" s="335"/>
      <c r="J14" s="335"/>
      <c r="K14" s="335"/>
      <c r="L14" s="335"/>
      <c r="M14" s="335"/>
      <c r="N14" s="335"/>
      <c r="O14" s="335"/>
      <c r="P14" s="335"/>
      <c r="Q14" s="336">
        <f t="shared" si="0"/>
        <v>0</v>
      </c>
      <c r="AB14" s="225"/>
      <c r="AC14" s="225"/>
      <c r="AD14" s="225"/>
      <c r="AE14" s="225"/>
      <c r="AF14" s="225"/>
      <c r="AG14" s="225"/>
      <c r="AH14" s="225"/>
      <c r="AI14" s="225"/>
      <c r="AJ14" s="225"/>
      <c r="AK14" s="364"/>
      <c r="AL14" s="225"/>
    </row>
    <row r="15" spans="1:38" ht="21.9" customHeight="1">
      <c r="A15" s="21">
        <f>IF('Data Entry'!A14="","",'Data Entry'!A14)</f>
        <v>7</v>
      </c>
      <c r="B15" s="22" t="str">
        <f>IF('Data Entry'!B14="","",'Data Entry'!B14)</f>
        <v/>
      </c>
      <c r="C15" s="335"/>
      <c r="D15" s="335"/>
      <c r="E15" s="335"/>
      <c r="F15" s="335"/>
      <c r="G15" s="335"/>
      <c r="H15" s="335"/>
      <c r="I15" s="335"/>
      <c r="J15" s="335"/>
      <c r="K15" s="335"/>
      <c r="L15" s="335"/>
      <c r="M15" s="335"/>
      <c r="N15" s="335"/>
      <c r="O15" s="335"/>
      <c r="P15" s="335"/>
      <c r="Q15" s="336">
        <f t="shared" si="0"/>
        <v>0</v>
      </c>
      <c r="AB15" s="225"/>
      <c r="AC15" s="225"/>
      <c r="AD15" s="225"/>
      <c r="AE15" s="225"/>
      <c r="AF15" s="225"/>
      <c r="AG15" s="225"/>
      <c r="AH15" s="225"/>
      <c r="AI15" s="225"/>
      <c r="AJ15" s="225"/>
      <c r="AK15" s="364"/>
      <c r="AL15" s="225"/>
    </row>
    <row r="16" spans="1:38" ht="21.9" customHeight="1">
      <c r="A16" s="21">
        <f>IF('Data Entry'!A15="","",'Data Entry'!A15)</f>
        <v>8</v>
      </c>
      <c r="B16" s="22" t="str">
        <f>IF('Data Entry'!B15="","",'Data Entry'!B15)</f>
        <v/>
      </c>
      <c r="C16" s="335"/>
      <c r="D16" s="335"/>
      <c r="E16" s="335"/>
      <c r="F16" s="335"/>
      <c r="G16" s="335"/>
      <c r="H16" s="335"/>
      <c r="I16" s="335"/>
      <c r="J16" s="335"/>
      <c r="K16" s="335"/>
      <c r="L16" s="335"/>
      <c r="M16" s="335"/>
      <c r="N16" s="335"/>
      <c r="O16" s="335"/>
      <c r="P16" s="335"/>
      <c r="Q16" s="336">
        <f t="shared" si="0"/>
        <v>0</v>
      </c>
      <c r="AB16" s="225"/>
      <c r="AC16" s="225"/>
      <c r="AD16" s="225"/>
      <c r="AE16" s="225"/>
      <c r="AF16" s="225"/>
      <c r="AG16" s="225"/>
      <c r="AH16" s="225"/>
      <c r="AI16" s="225"/>
      <c r="AJ16" s="225"/>
      <c r="AK16" s="364"/>
      <c r="AL16" s="225"/>
    </row>
    <row r="17" spans="1:38" ht="21.9" customHeight="1">
      <c r="A17" s="21">
        <f>IF('Data Entry'!A16="","",'Data Entry'!A16)</f>
        <v>9</v>
      </c>
      <c r="B17" s="22" t="str">
        <f>IF('Data Entry'!B16="","",'Data Entry'!B16)</f>
        <v/>
      </c>
      <c r="C17" s="335"/>
      <c r="D17" s="335"/>
      <c r="E17" s="335"/>
      <c r="F17" s="335"/>
      <c r="G17" s="335"/>
      <c r="H17" s="335"/>
      <c r="I17" s="335"/>
      <c r="J17" s="335"/>
      <c r="K17" s="335"/>
      <c r="L17" s="335"/>
      <c r="M17" s="335"/>
      <c r="N17" s="335"/>
      <c r="O17" s="335"/>
      <c r="P17" s="335"/>
      <c r="Q17" s="336">
        <f t="shared" si="0"/>
        <v>0</v>
      </c>
      <c r="AB17" s="225"/>
      <c r="AC17" s="225"/>
      <c r="AD17" s="225"/>
      <c r="AE17" s="225"/>
      <c r="AF17" s="225"/>
      <c r="AG17" s="225"/>
      <c r="AH17" s="225"/>
      <c r="AI17" s="225"/>
      <c r="AJ17" s="225"/>
      <c r="AK17" s="364"/>
      <c r="AL17" s="225"/>
    </row>
    <row r="18" spans="1:38" ht="21.9" customHeight="1">
      <c r="A18" s="21">
        <f>IF('Data Entry'!A17="","",'Data Entry'!A17)</f>
        <v>10</v>
      </c>
      <c r="B18" s="22" t="str">
        <f>IF('Data Entry'!B17="","",'Data Entry'!B17)</f>
        <v/>
      </c>
      <c r="C18" s="335"/>
      <c r="D18" s="335"/>
      <c r="E18" s="335"/>
      <c r="F18" s="335"/>
      <c r="G18" s="335"/>
      <c r="H18" s="335"/>
      <c r="I18" s="335"/>
      <c r="J18" s="335"/>
      <c r="K18" s="335"/>
      <c r="L18" s="335"/>
      <c r="M18" s="335"/>
      <c r="N18" s="335"/>
      <c r="O18" s="335"/>
      <c r="P18" s="335"/>
      <c r="Q18" s="336">
        <f t="shared" si="0"/>
        <v>0</v>
      </c>
      <c r="AB18" s="225"/>
      <c r="AC18" s="225"/>
      <c r="AD18" s="225"/>
      <c r="AE18" s="225"/>
      <c r="AF18" s="225"/>
      <c r="AG18" s="225"/>
      <c r="AH18" s="225"/>
      <c r="AI18" s="225"/>
      <c r="AJ18" s="225"/>
      <c r="AK18" s="364"/>
      <c r="AL18" s="225"/>
    </row>
    <row r="19" spans="1:38" ht="21.9" customHeight="1">
      <c r="A19" s="21">
        <f>IF('Data Entry'!A18="","",'Data Entry'!A18)</f>
        <v>11</v>
      </c>
      <c r="B19" s="22" t="str">
        <f>IF('Data Entry'!B18="","",'Data Entry'!B18)</f>
        <v/>
      </c>
      <c r="C19" s="335"/>
      <c r="D19" s="335"/>
      <c r="E19" s="335"/>
      <c r="F19" s="335"/>
      <c r="G19" s="335"/>
      <c r="H19" s="335"/>
      <c r="I19" s="335"/>
      <c r="J19" s="335"/>
      <c r="K19" s="335"/>
      <c r="L19" s="335"/>
      <c r="M19" s="335"/>
      <c r="N19" s="335"/>
      <c r="O19" s="335"/>
      <c r="P19" s="335"/>
      <c r="Q19" s="336">
        <f t="shared" si="0"/>
        <v>0</v>
      </c>
      <c r="AB19" s="225"/>
      <c r="AC19" s="225"/>
      <c r="AD19" s="225"/>
      <c r="AE19" s="225"/>
      <c r="AF19" s="225"/>
      <c r="AG19" s="225"/>
      <c r="AH19" s="225"/>
      <c r="AI19" s="225"/>
      <c r="AJ19" s="225"/>
      <c r="AK19" s="364"/>
      <c r="AL19" s="225"/>
    </row>
    <row r="20" spans="1:38" ht="21.9" customHeight="1">
      <c r="A20" s="21">
        <f>IF('Data Entry'!A19="","",'Data Entry'!A19)</f>
        <v>12</v>
      </c>
      <c r="B20" s="22" t="str">
        <f>IF('Data Entry'!B19="","",'Data Entry'!B19)</f>
        <v/>
      </c>
      <c r="C20" s="335"/>
      <c r="D20" s="335"/>
      <c r="E20" s="335"/>
      <c r="F20" s="335"/>
      <c r="G20" s="335"/>
      <c r="H20" s="335"/>
      <c r="I20" s="335"/>
      <c r="J20" s="335"/>
      <c r="K20" s="335"/>
      <c r="L20" s="335"/>
      <c r="M20" s="335"/>
      <c r="N20" s="335"/>
      <c r="O20" s="335"/>
      <c r="P20" s="335"/>
      <c r="Q20" s="336">
        <f t="shared" si="0"/>
        <v>0</v>
      </c>
      <c r="AB20" s="225"/>
      <c r="AC20" s="225"/>
      <c r="AD20" s="225"/>
      <c r="AE20" s="225"/>
      <c r="AF20" s="225"/>
      <c r="AG20" s="225"/>
      <c r="AH20" s="225"/>
      <c r="AI20" s="225"/>
      <c r="AJ20" s="225"/>
      <c r="AK20" s="364"/>
      <c r="AL20" s="225"/>
    </row>
    <row r="21" spans="1:38" ht="21.9" customHeight="1">
      <c r="A21" s="21">
        <f>IF('Data Entry'!A20="","",'Data Entry'!A20)</f>
        <v>13</v>
      </c>
      <c r="B21" s="22" t="str">
        <f>IF('Data Entry'!B20="","",'Data Entry'!B20)</f>
        <v/>
      </c>
      <c r="C21" s="335"/>
      <c r="D21" s="335"/>
      <c r="E21" s="335"/>
      <c r="F21" s="335"/>
      <c r="G21" s="335"/>
      <c r="H21" s="335"/>
      <c r="I21" s="335"/>
      <c r="J21" s="335"/>
      <c r="K21" s="335"/>
      <c r="L21" s="335"/>
      <c r="M21" s="335"/>
      <c r="N21" s="335"/>
      <c r="O21" s="335"/>
      <c r="P21" s="335"/>
      <c r="Q21" s="336">
        <f t="shared" si="0"/>
        <v>0</v>
      </c>
      <c r="AB21" s="225"/>
      <c r="AC21" s="225"/>
      <c r="AD21" s="225"/>
      <c r="AE21" s="225"/>
      <c r="AF21" s="225"/>
      <c r="AG21" s="225"/>
      <c r="AH21" s="225"/>
      <c r="AI21" s="225"/>
      <c r="AJ21" s="225"/>
      <c r="AK21" s="364"/>
      <c r="AL21" s="225"/>
    </row>
    <row r="22" spans="1:38" ht="21.9" customHeight="1">
      <c r="A22" s="21">
        <f>IF('Data Entry'!A21="","",'Data Entry'!A21)</f>
        <v>14</v>
      </c>
      <c r="B22" s="22" t="str">
        <f>IF('Data Entry'!B21="","",'Data Entry'!B21)</f>
        <v/>
      </c>
      <c r="C22" s="335"/>
      <c r="D22" s="335"/>
      <c r="E22" s="335"/>
      <c r="F22" s="335"/>
      <c r="G22" s="335"/>
      <c r="H22" s="335"/>
      <c r="I22" s="335"/>
      <c r="J22" s="335"/>
      <c r="K22" s="335"/>
      <c r="L22" s="335"/>
      <c r="M22" s="335"/>
      <c r="N22" s="335"/>
      <c r="O22" s="335"/>
      <c r="P22" s="335"/>
      <c r="Q22" s="336">
        <f t="shared" si="0"/>
        <v>0</v>
      </c>
      <c r="AB22" s="225"/>
      <c r="AC22" s="225"/>
      <c r="AD22" s="225"/>
      <c r="AE22" s="225"/>
      <c r="AF22" s="225"/>
      <c r="AG22" s="225"/>
      <c r="AH22" s="225"/>
      <c r="AI22" s="225"/>
      <c r="AJ22" s="225"/>
      <c r="AK22" s="364"/>
      <c r="AL22" s="225"/>
    </row>
    <row r="23" spans="1:38" ht="21.9" customHeight="1">
      <c r="A23" s="21">
        <f>IF('Data Entry'!A22="","",'Data Entry'!A22)</f>
        <v>15</v>
      </c>
      <c r="B23" s="22" t="str">
        <f>IF('Data Entry'!B22="","",'Data Entry'!B22)</f>
        <v/>
      </c>
      <c r="C23" s="335"/>
      <c r="D23" s="335"/>
      <c r="E23" s="335"/>
      <c r="F23" s="335"/>
      <c r="G23" s="335"/>
      <c r="H23" s="335"/>
      <c r="I23" s="335"/>
      <c r="J23" s="335"/>
      <c r="K23" s="335"/>
      <c r="L23" s="335"/>
      <c r="M23" s="335"/>
      <c r="N23" s="335"/>
      <c r="O23" s="335"/>
      <c r="P23" s="335"/>
      <c r="Q23" s="336">
        <f t="shared" si="0"/>
        <v>0</v>
      </c>
      <c r="AB23" s="225"/>
      <c r="AC23" s="225"/>
      <c r="AD23" s="225"/>
      <c r="AE23" s="225"/>
      <c r="AF23" s="225"/>
      <c r="AG23" s="225"/>
      <c r="AH23" s="225"/>
      <c r="AI23" s="225"/>
      <c r="AJ23" s="225"/>
      <c r="AK23" s="364"/>
      <c r="AL23" s="225"/>
    </row>
    <row r="24" spans="1:38" ht="21.9" customHeight="1">
      <c r="A24" s="21">
        <f>IF('Data Entry'!A23="","",'Data Entry'!A23)</f>
        <v>16</v>
      </c>
      <c r="B24" s="22" t="str">
        <f>IF('Data Entry'!B23="","",'Data Entry'!B23)</f>
        <v/>
      </c>
      <c r="C24" s="335"/>
      <c r="D24" s="335"/>
      <c r="E24" s="335"/>
      <c r="F24" s="335"/>
      <c r="G24" s="335"/>
      <c r="H24" s="335"/>
      <c r="I24" s="335"/>
      <c r="J24" s="335"/>
      <c r="K24" s="335"/>
      <c r="L24" s="335"/>
      <c r="M24" s="335"/>
      <c r="N24" s="335"/>
      <c r="O24" s="335"/>
      <c r="P24" s="335"/>
      <c r="Q24" s="336">
        <f t="shared" si="0"/>
        <v>0</v>
      </c>
      <c r="AB24" s="225"/>
      <c r="AC24" s="225"/>
      <c r="AD24" s="225"/>
      <c r="AE24" s="225"/>
      <c r="AF24" s="225"/>
      <c r="AG24" s="225"/>
      <c r="AH24" s="225"/>
      <c r="AI24" s="225"/>
      <c r="AJ24" s="225"/>
      <c r="AK24" s="364"/>
      <c r="AL24" s="225"/>
    </row>
    <row r="25" spans="1:38" ht="21.9" customHeight="1">
      <c r="A25" s="21">
        <f>IF('Data Entry'!A24="","",'Data Entry'!A24)</f>
        <v>17</v>
      </c>
      <c r="B25" s="22" t="str">
        <f>IF('Data Entry'!B24="","",'Data Entry'!B24)</f>
        <v/>
      </c>
      <c r="C25" s="335"/>
      <c r="D25" s="335"/>
      <c r="E25" s="335"/>
      <c r="F25" s="335"/>
      <c r="G25" s="335"/>
      <c r="H25" s="335"/>
      <c r="I25" s="335"/>
      <c r="J25" s="335"/>
      <c r="K25" s="335"/>
      <c r="L25" s="335"/>
      <c r="M25" s="335"/>
      <c r="N25" s="335"/>
      <c r="O25" s="335"/>
      <c r="P25" s="335"/>
      <c r="Q25" s="336">
        <f t="shared" si="0"/>
        <v>0</v>
      </c>
      <c r="AB25" s="225"/>
      <c r="AC25" s="225"/>
      <c r="AD25" s="225"/>
      <c r="AE25" s="225"/>
      <c r="AF25" s="225"/>
      <c r="AG25" s="225"/>
      <c r="AH25" s="225"/>
      <c r="AI25" s="225"/>
      <c r="AJ25" s="225"/>
      <c r="AK25" s="364"/>
      <c r="AL25" s="225"/>
    </row>
    <row r="26" spans="1:38" ht="21.9" customHeight="1">
      <c r="A26" s="21">
        <f>IF('Data Entry'!A25="","",'Data Entry'!A25)</f>
        <v>18</v>
      </c>
      <c r="B26" s="22" t="str">
        <f>IF('Data Entry'!B25="","",'Data Entry'!B25)</f>
        <v/>
      </c>
      <c r="C26" s="335"/>
      <c r="D26" s="335"/>
      <c r="E26" s="335"/>
      <c r="F26" s="335"/>
      <c r="G26" s="335"/>
      <c r="H26" s="335"/>
      <c r="I26" s="335"/>
      <c r="J26" s="335"/>
      <c r="K26" s="335"/>
      <c r="L26" s="335"/>
      <c r="M26" s="335"/>
      <c r="N26" s="335"/>
      <c r="O26" s="335"/>
      <c r="P26" s="335"/>
      <c r="Q26" s="336">
        <f t="shared" si="0"/>
        <v>0</v>
      </c>
      <c r="AB26" s="225"/>
      <c r="AC26" s="225"/>
      <c r="AD26" s="225"/>
      <c r="AE26" s="225"/>
      <c r="AF26" s="225"/>
      <c r="AG26" s="225"/>
      <c r="AH26" s="225"/>
      <c r="AI26" s="225"/>
      <c r="AJ26" s="225"/>
      <c r="AK26" s="364"/>
      <c r="AL26" s="225"/>
    </row>
    <row r="27" spans="1:38" ht="21.9" customHeight="1">
      <c r="A27" s="21">
        <f>IF('Data Entry'!A26="","",'Data Entry'!A26)</f>
        <v>19</v>
      </c>
      <c r="B27" s="22" t="str">
        <f>IF('Data Entry'!B26="","",'Data Entry'!B26)</f>
        <v/>
      </c>
      <c r="C27" s="335"/>
      <c r="D27" s="335"/>
      <c r="E27" s="335"/>
      <c r="F27" s="335"/>
      <c r="G27" s="335"/>
      <c r="H27" s="335"/>
      <c r="I27" s="335"/>
      <c r="J27" s="335"/>
      <c r="K27" s="335"/>
      <c r="L27" s="335"/>
      <c r="M27" s="335"/>
      <c r="N27" s="335"/>
      <c r="O27" s="335"/>
      <c r="P27" s="335"/>
      <c r="Q27" s="336">
        <f t="shared" si="0"/>
        <v>0</v>
      </c>
      <c r="AB27" s="225"/>
      <c r="AC27" s="225"/>
      <c r="AD27" s="225"/>
      <c r="AE27" s="225"/>
      <c r="AF27" s="225"/>
      <c r="AG27" s="225"/>
      <c r="AH27" s="225"/>
      <c r="AI27" s="225"/>
      <c r="AJ27" s="225"/>
      <c r="AK27" s="364"/>
      <c r="AL27" s="225"/>
    </row>
    <row r="28" spans="1:38" ht="21.9" customHeight="1">
      <c r="A28" s="21">
        <f>IF('Data Entry'!A27="","",'Data Entry'!A27)</f>
        <v>20</v>
      </c>
      <c r="B28" s="22" t="str">
        <f>IF('Data Entry'!B27="","",'Data Entry'!B27)</f>
        <v/>
      </c>
      <c r="C28" s="335"/>
      <c r="D28" s="335"/>
      <c r="E28" s="335"/>
      <c r="F28" s="335"/>
      <c r="G28" s="335"/>
      <c r="H28" s="335"/>
      <c r="I28" s="335"/>
      <c r="J28" s="335"/>
      <c r="K28" s="335"/>
      <c r="L28" s="335"/>
      <c r="M28" s="335"/>
      <c r="N28" s="335"/>
      <c r="O28" s="335"/>
      <c r="P28" s="335"/>
      <c r="Q28" s="336">
        <f t="shared" si="0"/>
        <v>0</v>
      </c>
      <c r="AB28" s="225"/>
      <c r="AC28" s="225"/>
      <c r="AD28" s="225"/>
      <c r="AE28" s="225"/>
      <c r="AF28" s="225"/>
      <c r="AG28" s="225"/>
      <c r="AH28" s="225"/>
      <c r="AI28" s="225"/>
      <c r="AJ28" s="225"/>
      <c r="AK28" s="364"/>
      <c r="AL28" s="225"/>
    </row>
    <row r="29" spans="1:38" ht="21.9" customHeight="1">
      <c r="A29" s="21">
        <f>IF('Data Entry'!A28="","",'Data Entry'!A28)</f>
        <v>21</v>
      </c>
      <c r="B29" s="22" t="str">
        <f>IF('Data Entry'!B28="","",'Data Entry'!B28)</f>
        <v/>
      </c>
      <c r="C29" s="335"/>
      <c r="D29" s="335"/>
      <c r="E29" s="335"/>
      <c r="F29" s="335"/>
      <c r="G29" s="335"/>
      <c r="H29" s="335"/>
      <c r="I29" s="335"/>
      <c r="J29" s="335"/>
      <c r="K29" s="335"/>
      <c r="L29" s="335"/>
      <c r="M29" s="335"/>
      <c r="N29" s="335"/>
      <c r="O29" s="335"/>
      <c r="P29" s="335"/>
      <c r="Q29" s="336">
        <f t="shared" si="0"/>
        <v>0</v>
      </c>
      <c r="AB29" s="225"/>
      <c r="AC29" s="225"/>
      <c r="AD29" s="225"/>
      <c r="AE29" s="225"/>
      <c r="AF29" s="225"/>
      <c r="AG29" s="225"/>
      <c r="AH29" s="225"/>
      <c r="AI29" s="225"/>
      <c r="AJ29" s="225"/>
      <c r="AK29" s="364"/>
      <c r="AL29" s="225"/>
    </row>
    <row r="30" spans="1:38" ht="21.9" customHeight="1">
      <c r="A30" s="21">
        <f>IF('Data Entry'!A29="","",'Data Entry'!A29)</f>
        <v>22</v>
      </c>
      <c r="B30" s="22" t="str">
        <f>IF('Data Entry'!B29="","",'Data Entry'!B29)</f>
        <v/>
      </c>
      <c r="C30" s="335"/>
      <c r="D30" s="335"/>
      <c r="E30" s="335"/>
      <c r="F30" s="335"/>
      <c r="G30" s="335"/>
      <c r="H30" s="335"/>
      <c r="I30" s="335"/>
      <c r="J30" s="335"/>
      <c r="K30" s="335"/>
      <c r="L30" s="335"/>
      <c r="M30" s="335"/>
      <c r="N30" s="335"/>
      <c r="O30" s="335"/>
      <c r="P30" s="335"/>
      <c r="Q30" s="336">
        <f t="shared" si="0"/>
        <v>0</v>
      </c>
      <c r="AB30" s="225"/>
      <c r="AC30" s="225"/>
      <c r="AD30" s="225"/>
      <c r="AE30" s="225"/>
      <c r="AF30" s="225"/>
      <c r="AG30" s="225"/>
      <c r="AH30" s="225"/>
      <c r="AI30" s="225"/>
      <c r="AJ30" s="225"/>
      <c r="AK30" s="364"/>
      <c r="AL30" s="225"/>
    </row>
    <row r="31" spans="1:38" ht="21.9" customHeight="1">
      <c r="A31" s="21">
        <f>IF('Data Entry'!A30="","",'Data Entry'!A30)</f>
        <v>23</v>
      </c>
      <c r="B31" s="22" t="str">
        <f>IF('Data Entry'!B30="","",'Data Entry'!B30)</f>
        <v/>
      </c>
      <c r="C31" s="335"/>
      <c r="D31" s="335"/>
      <c r="E31" s="335"/>
      <c r="F31" s="335"/>
      <c r="G31" s="335"/>
      <c r="H31" s="335"/>
      <c r="I31" s="335"/>
      <c r="J31" s="335"/>
      <c r="K31" s="335"/>
      <c r="L31" s="335"/>
      <c r="M31" s="335"/>
      <c r="N31" s="335"/>
      <c r="O31" s="335"/>
      <c r="P31" s="335"/>
      <c r="Q31" s="336">
        <f t="shared" si="0"/>
        <v>0</v>
      </c>
      <c r="AB31" s="225"/>
      <c r="AC31" s="225"/>
      <c r="AD31" s="225"/>
      <c r="AE31" s="225"/>
      <c r="AF31" s="225"/>
      <c r="AG31" s="225"/>
      <c r="AH31" s="225"/>
      <c r="AI31" s="225"/>
      <c r="AJ31" s="225"/>
      <c r="AK31" s="364"/>
      <c r="AL31" s="225"/>
    </row>
    <row r="32" spans="1:38" ht="21.9" customHeight="1">
      <c r="A32" s="21">
        <f>IF('Data Entry'!A31="","",'Data Entry'!A31)</f>
        <v>24</v>
      </c>
      <c r="B32" s="22" t="str">
        <f>IF('Data Entry'!B31="","",'Data Entry'!B31)</f>
        <v/>
      </c>
      <c r="C32" s="335"/>
      <c r="D32" s="335"/>
      <c r="E32" s="335"/>
      <c r="F32" s="335"/>
      <c r="G32" s="335"/>
      <c r="H32" s="335"/>
      <c r="I32" s="335"/>
      <c r="J32" s="335"/>
      <c r="K32" s="335"/>
      <c r="L32" s="335"/>
      <c r="M32" s="335"/>
      <c r="N32" s="335"/>
      <c r="O32" s="335"/>
      <c r="P32" s="335"/>
      <c r="Q32" s="336">
        <f t="shared" si="0"/>
        <v>0</v>
      </c>
      <c r="AB32" s="225"/>
      <c r="AC32" s="225"/>
      <c r="AD32" s="225"/>
      <c r="AE32" s="225"/>
      <c r="AF32" s="225"/>
      <c r="AG32" s="225"/>
      <c r="AH32" s="225"/>
      <c r="AI32" s="225"/>
      <c r="AJ32" s="225"/>
      <c r="AK32" s="364"/>
      <c r="AL32" s="225"/>
    </row>
    <row r="33" spans="1:38" ht="21.9" customHeight="1">
      <c r="A33" s="21">
        <f>IF('Data Entry'!A32="","",'Data Entry'!A32)</f>
        <v>25</v>
      </c>
      <c r="B33" s="22" t="str">
        <f>IF('Data Entry'!B32="","",'Data Entry'!B32)</f>
        <v/>
      </c>
      <c r="C33" s="335"/>
      <c r="D33" s="335"/>
      <c r="E33" s="335"/>
      <c r="F33" s="335"/>
      <c r="G33" s="335"/>
      <c r="H33" s="335"/>
      <c r="I33" s="335"/>
      <c r="J33" s="335"/>
      <c r="K33" s="335"/>
      <c r="L33" s="335"/>
      <c r="M33" s="335"/>
      <c r="N33" s="335"/>
      <c r="O33" s="335"/>
      <c r="P33" s="335"/>
      <c r="Q33" s="336">
        <f t="shared" si="0"/>
        <v>0</v>
      </c>
      <c r="AB33" s="225"/>
      <c r="AC33" s="225"/>
      <c r="AD33" s="225"/>
      <c r="AE33" s="225"/>
      <c r="AF33" s="225"/>
      <c r="AG33" s="225"/>
      <c r="AH33" s="225"/>
      <c r="AI33" s="225"/>
      <c r="AJ33" s="225"/>
      <c r="AK33" s="364"/>
      <c r="AL33" s="225"/>
    </row>
    <row r="34" spans="1:38" ht="21.9" customHeight="1">
      <c r="A34" s="21">
        <f>IF('Data Entry'!A33="","",'Data Entry'!A33)</f>
        <v>26</v>
      </c>
      <c r="B34" s="22" t="str">
        <f>IF('Data Entry'!B33="","",'Data Entry'!B33)</f>
        <v/>
      </c>
      <c r="C34" s="335"/>
      <c r="D34" s="335"/>
      <c r="E34" s="335"/>
      <c r="F34" s="335"/>
      <c r="G34" s="335"/>
      <c r="H34" s="335"/>
      <c r="I34" s="335"/>
      <c r="J34" s="335"/>
      <c r="K34" s="335"/>
      <c r="L34" s="335"/>
      <c r="M34" s="335"/>
      <c r="N34" s="335"/>
      <c r="O34" s="335"/>
      <c r="P34" s="335"/>
      <c r="Q34" s="336">
        <f t="shared" si="0"/>
        <v>0</v>
      </c>
      <c r="AB34" s="225"/>
      <c r="AC34" s="225"/>
      <c r="AD34" s="225"/>
      <c r="AE34" s="225"/>
      <c r="AF34" s="225"/>
      <c r="AG34" s="225"/>
      <c r="AH34" s="225"/>
      <c r="AI34" s="225"/>
      <c r="AJ34" s="225"/>
      <c r="AK34" s="364"/>
      <c r="AL34" s="225"/>
    </row>
    <row r="35" spans="1:38" ht="21.9" customHeight="1">
      <c r="A35" s="21">
        <f>IF('Data Entry'!A34="","",'Data Entry'!A34)</f>
        <v>27</v>
      </c>
      <c r="B35" s="22" t="str">
        <f>IF('Data Entry'!B34="","",'Data Entry'!B34)</f>
        <v/>
      </c>
      <c r="C35" s="335"/>
      <c r="D35" s="335"/>
      <c r="E35" s="335"/>
      <c r="F35" s="335"/>
      <c r="G35" s="335"/>
      <c r="H35" s="335"/>
      <c r="I35" s="335"/>
      <c r="J35" s="335"/>
      <c r="K35" s="335"/>
      <c r="L35" s="335"/>
      <c r="M35" s="335"/>
      <c r="N35" s="335"/>
      <c r="O35" s="335"/>
      <c r="P35" s="335"/>
      <c r="Q35" s="336">
        <f t="shared" si="0"/>
        <v>0</v>
      </c>
      <c r="AB35" s="225"/>
      <c r="AC35" s="225"/>
      <c r="AD35" s="225"/>
      <c r="AE35" s="225"/>
      <c r="AF35" s="225"/>
      <c r="AG35" s="225"/>
      <c r="AH35" s="225"/>
      <c r="AI35" s="225"/>
      <c r="AJ35" s="225"/>
      <c r="AK35" s="364"/>
      <c r="AL35" s="225"/>
    </row>
    <row r="36" spans="1:38" ht="21.9" customHeight="1">
      <c r="A36" s="21">
        <f>IF('Data Entry'!A35="","",'Data Entry'!A35)</f>
        <v>28</v>
      </c>
      <c r="B36" s="22" t="str">
        <f>IF('Data Entry'!B35="","",'Data Entry'!B35)</f>
        <v/>
      </c>
      <c r="C36" s="335"/>
      <c r="D36" s="335"/>
      <c r="E36" s="335"/>
      <c r="F36" s="335"/>
      <c r="G36" s="335"/>
      <c r="H36" s="335"/>
      <c r="I36" s="335"/>
      <c r="J36" s="335"/>
      <c r="K36" s="335"/>
      <c r="L36" s="335"/>
      <c r="M36" s="335"/>
      <c r="N36" s="335"/>
      <c r="O36" s="335"/>
      <c r="P36" s="335"/>
      <c r="Q36" s="336">
        <f t="shared" si="0"/>
        <v>0</v>
      </c>
      <c r="AB36" s="225"/>
      <c r="AC36" s="225"/>
      <c r="AD36" s="225"/>
      <c r="AE36" s="225"/>
      <c r="AF36" s="225"/>
      <c r="AG36" s="225"/>
      <c r="AH36" s="225"/>
      <c r="AI36" s="225"/>
      <c r="AJ36" s="225"/>
      <c r="AK36" s="364"/>
      <c r="AL36" s="225"/>
    </row>
    <row r="37" spans="1:38" ht="21.9" customHeight="1">
      <c r="A37" s="21">
        <f>IF('Data Entry'!A36="","",'Data Entry'!A36)</f>
        <v>29</v>
      </c>
      <c r="B37" s="22" t="str">
        <f>IF('Data Entry'!B36="","",'Data Entry'!B36)</f>
        <v/>
      </c>
      <c r="C37" s="335"/>
      <c r="D37" s="335"/>
      <c r="E37" s="335"/>
      <c r="F37" s="335"/>
      <c r="G37" s="335"/>
      <c r="H37" s="335"/>
      <c r="I37" s="335"/>
      <c r="J37" s="335"/>
      <c r="K37" s="335"/>
      <c r="L37" s="335"/>
      <c r="M37" s="335"/>
      <c r="N37" s="335"/>
      <c r="O37" s="335"/>
      <c r="P37" s="335"/>
      <c r="Q37" s="336">
        <f t="shared" si="0"/>
        <v>0</v>
      </c>
      <c r="AB37" s="225"/>
      <c r="AC37" s="225"/>
      <c r="AD37" s="225"/>
      <c r="AE37" s="225"/>
      <c r="AF37" s="225"/>
      <c r="AG37" s="225"/>
      <c r="AH37" s="225"/>
      <c r="AI37" s="225"/>
      <c r="AJ37" s="225"/>
      <c r="AK37" s="364"/>
      <c r="AL37" s="225"/>
    </row>
    <row r="38" spans="1:38" ht="21.9" customHeight="1">
      <c r="A38" s="21">
        <f>IF('Data Entry'!A37="","",'Data Entry'!A37)</f>
        <v>30</v>
      </c>
      <c r="B38" s="22" t="str">
        <f>IF('Data Entry'!B37="","",'Data Entry'!B37)</f>
        <v/>
      </c>
      <c r="C38" s="335"/>
      <c r="D38" s="335"/>
      <c r="E38" s="335"/>
      <c r="F38" s="335"/>
      <c r="G38" s="335"/>
      <c r="H38" s="335"/>
      <c r="I38" s="335"/>
      <c r="J38" s="335"/>
      <c r="K38" s="335"/>
      <c r="L38" s="335"/>
      <c r="M38" s="335"/>
      <c r="N38" s="335"/>
      <c r="O38" s="335"/>
      <c r="P38" s="335"/>
      <c r="Q38" s="336">
        <f t="shared" si="0"/>
        <v>0</v>
      </c>
      <c r="AB38" s="225"/>
      <c r="AC38" s="225"/>
      <c r="AD38" s="225"/>
      <c r="AE38" s="225"/>
      <c r="AF38" s="225"/>
      <c r="AG38" s="225"/>
      <c r="AH38" s="225"/>
      <c r="AI38" s="225"/>
      <c r="AJ38" s="225"/>
      <c r="AK38" s="364"/>
      <c r="AL38" s="225"/>
    </row>
    <row r="39" spans="1:38" ht="21.9" customHeight="1">
      <c r="A39" s="21">
        <f>IF('Data Entry'!A38="","",'Data Entry'!A38)</f>
        <v>31</v>
      </c>
      <c r="B39" s="22" t="str">
        <f>IF('Data Entry'!B38="","",'Data Entry'!B38)</f>
        <v/>
      </c>
      <c r="C39" s="335"/>
      <c r="D39" s="335"/>
      <c r="E39" s="335"/>
      <c r="F39" s="335"/>
      <c r="G39" s="335"/>
      <c r="H39" s="335"/>
      <c r="I39" s="335"/>
      <c r="J39" s="335"/>
      <c r="K39" s="335"/>
      <c r="L39" s="335"/>
      <c r="M39" s="335"/>
      <c r="N39" s="335"/>
      <c r="O39" s="335"/>
      <c r="P39" s="335"/>
      <c r="Q39" s="336">
        <f t="shared" si="0"/>
        <v>0</v>
      </c>
      <c r="AB39" s="225"/>
      <c r="AC39" s="225"/>
      <c r="AD39" s="225"/>
      <c r="AE39" s="225"/>
      <c r="AF39" s="225"/>
      <c r="AG39" s="225"/>
      <c r="AH39" s="225"/>
      <c r="AI39" s="225"/>
      <c r="AJ39" s="225"/>
      <c r="AK39" s="364"/>
      <c r="AL39" s="225"/>
    </row>
    <row r="40" spans="1:38" ht="21.9" customHeight="1">
      <c r="A40" s="21">
        <f>IF('Data Entry'!A39="","",'Data Entry'!A39)</f>
        <v>32</v>
      </c>
      <c r="B40" s="22" t="str">
        <f>IF('Data Entry'!B39="","",'Data Entry'!B39)</f>
        <v/>
      </c>
      <c r="C40" s="335"/>
      <c r="D40" s="335"/>
      <c r="E40" s="335"/>
      <c r="F40" s="335"/>
      <c r="G40" s="335"/>
      <c r="H40" s="335"/>
      <c r="I40" s="335"/>
      <c r="J40" s="335"/>
      <c r="K40" s="335"/>
      <c r="L40" s="335"/>
      <c r="M40" s="335"/>
      <c r="N40" s="335"/>
      <c r="O40" s="335"/>
      <c r="P40" s="335"/>
      <c r="Q40" s="336">
        <f t="shared" si="0"/>
        <v>0</v>
      </c>
      <c r="AB40" s="225"/>
      <c r="AC40" s="225"/>
      <c r="AD40" s="225"/>
      <c r="AE40" s="225"/>
      <c r="AF40" s="225"/>
      <c r="AG40" s="225"/>
      <c r="AH40" s="225"/>
      <c r="AI40" s="225"/>
      <c r="AJ40" s="225"/>
      <c r="AK40" s="364"/>
      <c r="AL40" s="225"/>
    </row>
    <row r="41" spans="1:38" ht="21.9" customHeight="1">
      <c r="A41" s="21">
        <f>IF('Data Entry'!A40="","",'Data Entry'!A40)</f>
        <v>33</v>
      </c>
      <c r="B41" s="22" t="str">
        <f>IF('Data Entry'!B40="","",'Data Entry'!B40)</f>
        <v/>
      </c>
      <c r="C41" s="335"/>
      <c r="D41" s="335"/>
      <c r="E41" s="335"/>
      <c r="F41" s="335"/>
      <c r="G41" s="335"/>
      <c r="H41" s="335"/>
      <c r="I41" s="335"/>
      <c r="J41" s="335"/>
      <c r="K41" s="335"/>
      <c r="L41" s="335"/>
      <c r="M41" s="335"/>
      <c r="N41" s="335"/>
      <c r="O41" s="335"/>
      <c r="P41" s="335"/>
      <c r="Q41" s="336">
        <f t="shared" si="0"/>
        <v>0</v>
      </c>
      <c r="AB41" s="225"/>
      <c r="AC41" s="225"/>
      <c r="AD41" s="225"/>
      <c r="AE41" s="225"/>
      <c r="AF41" s="225"/>
      <c r="AG41" s="225"/>
      <c r="AH41" s="225"/>
      <c r="AI41" s="225"/>
      <c r="AJ41" s="225"/>
      <c r="AK41" s="364"/>
      <c r="AL41" s="225"/>
    </row>
    <row r="42" spans="1:38" ht="21.9" customHeight="1">
      <c r="A42" s="21">
        <f>IF('Data Entry'!A41="","",'Data Entry'!A41)</f>
        <v>34</v>
      </c>
      <c r="B42" s="22" t="str">
        <f>IF('Data Entry'!B41="","",'Data Entry'!B41)</f>
        <v/>
      </c>
      <c r="C42" s="335"/>
      <c r="D42" s="335"/>
      <c r="E42" s="335"/>
      <c r="F42" s="335"/>
      <c r="G42" s="335"/>
      <c r="H42" s="335"/>
      <c r="I42" s="335"/>
      <c r="J42" s="335"/>
      <c r="K42" s="335"/>
      <c r="L42" s="335"/>
      <c r="M42" s="335"/>
      <c r="N42" s="335"/>
      <c r="O42" s="335"/>
      <c r="P42" s="335"/>
      <c r="Q42" s="336">
        <f t="shared" si="0"/>
        <v>0</v>
      </c>
      <c r="AB42" s="225"/>
      <c r="AC42" s="225"/>
      <c r="AD42" s="225"/>
      <c r="AE42" s="225"/>
      <c r="AF42" s="225"/>
      <c r="AG42" s="225"/>
      <c r="AH42" s="225"/>
      <c r="AI42" s="225"/>
      <c r="AJ42" s="225"/>
      <c r="AK42" s="364"/>
      <c r="AL42" s="225"/>
    </row>
    <row r="43" spans="1:38" ht="21.9" customHeight="1">
      <c r="A43" s="21">
        <f>IF('Data Entry'!A42="","",'Data Entry'!A42)</f>
        <v>35</v>
      </c>
      <c r="B43" s="22" t="str">
        <f>IF('Data Entry'!B42="","",'Data Entry'!B42)</f>
        <v/>
      </c>
      <c r="C43" s="335"/>
      <c r="D43" s="335"/>
      <c r="E43" s="335"/>
      <c r="F43" s="335"/>
      <c r="G43" s="335"/>
      <c r="H43" s="335"/>
      <c r="I43" s="335"/>
      <c r="J43" s="335"/>
      <c r="K43" s="335"/>
      <c r="L43" s="335"/>
      <c r="M43" s="335"/>
      <c r="N43" s="335"/>
      <c r="O43" s="335"/>
      <c r="P43" s="335"/>
      <c r="Q43" s="336">
        <f t="shared" si="0"/>
        <v>0</v>
      </c>
      <c r="AB43" s="225"/>
      <c r="AC43" s="225"/>
      <c r="AD43" s="225"/>
      <c r="AE43" s="225"/>
      <c r="AF43" s="225"/>
      <c r="AG43" s="225"/>
      <c r="AH43" s="225"/>
      <c r="AI43" s="225"/>
      <c r="AJ43" s="225"/>
      <c r="AK43" s="364"/>
      <c r="AL43" s="225"/>
    </row>
    <row r="44" spans="1:38" ht="21.9" customHeight="1">
      <c r="A44" s="21">
        <f>IF('Data Entry'!A43="","",'Data Entry'!A43)</f>
        <v>36</v>
      </c>
      <c r="B44" s="22" t="str">
        <f>IF('Data Entry'!B43="","",'Data Entry'!B43)</f>
        <v/>
      </c>
      <c r="C44" s="335"/>
      <c r="D44" s="335"/>
      <c r="E44" s="335"/>
      <c r="F44" s="335"/>
      <c r="G44" s="335"/>
      <c r="H44" s="335"/>
      <c r="I44" s="335"/>
      <c r="J44" s="335"/>
      <c r="K44" s="335"/>
      <c r="L44" s="335"/>
      <c r="M44" s="335"/>
      <c r="N44" s="335"/>
      <c r="O44" s="335"/>
      <c r="P44" s="335"/>
      <c r="Q44" s="336">
        <f t="shared" si="0"/>
        <v>0</v>
      </c>
      <c r="AB44" s="225"/>
      <c r="AC44" s="225"/>
      <c r="AD44" s="225"/>
      <c r="AE44" s="225"/>
      <c r="AF44" s="225"/>
      <c r="AG44" s="225"/>
      <c r="AH44" s="225"/>
      <c r="AI44" s="225"/>
      <c r="AJ44" s="225"/>
      <c r="AK44" s="364"/>
      <c r="AL44" s="225"/>
    </row>
    <row r="45" spans="1:38" ht="21.9" customHeight="1">
      <c r="A45" s="21">
        <f>IF('Data Entry'!A44="","",'Data Entry'!A44)</f>
        <v>37</v>
      </c>
      <c r="B45" s="22" t="str">
        <f>IF('Data Entry'!B44="","",'Data Entry'!B44)</f>
        <v/>
      </c>
      <c r="C45" s="335"/>
      <c r="D45" s="335"/>
      <c r="E45" s="335"/>
      <c r="F45" s="335"/>
      <c r="G45" s="335"/>
      <c r="H45" s="335"/>
      <c r="I45" s="335"/>
      <c r="J45" s="335"/>
      <c r="K45" s="335"/>
      <c r="L45" s="335"/>
      <c r="M45" s="335"/>
      <c r="N45" s="335"/>
      <c r="O45" s="335"/>
      <c r="P45" s="335"/>
      <c r="Q45" s="336">
        <f t="shared" si="0"/>
        <v>0</v>
      </c>
      <c r="AB45" s="225"/>
      <c r="AC45" s="225"/>
      <c r="AD45" s="225"/>
      <c r="AE45" s="225"/>
      <c r="AF45" s="225"/>
      <c r="AG45" s="225"/>
      <c r="AH45" s="225"/>
      <c r="AI45" s="225"/>
      <c r="AJ45" s="225"/>
      <c r="AK45" s="364"/>
      <c r="AL45" s="225"/>
    </row>
    <row r="46" spans="1:38" ht="21.9" customHeight="1">
      <c r="A46" s="21">
        <f>IF('Data Entry'!A45="","",'Data Entry'!A45)</f>
        <v>38</v>
      </c>
      <c r="B46" s="22" t="str">
        <f>IF('Data Entry'!B45="","",'Data Entry'!B45)</f>
        <v/>
      </c>
      <c r="C46" s="335"/>
      <c r="D46" s="335"/>
      <c r="E46" s="335"/>
      <c r="F46" s="335"/>
      <c r="G46" s="335"/>
      <c r="H46" s="335"/>
      <c r="I46" s="335"/>
      <c r="J46" s="335"/>
      <c r="K46" s="335"/>
      <c r="L46" s="335"/>
      <c r="M46" s="335"/>
      <c r="N46" s="335"/>
      <c r="O46" s="335"/>
      <c r="P46" s="335"/>
      <c r="Q46" s="336">
        <f t="shared" si="0"/>
        <v>0</v>
      </c>
      <c r="AB46" s="225"/>
      <c r="AC46" s="225"/>
      <c r="AD46" s="225"/>
      <c r="AE46" s="225"/>
      <c r="AF46" s="225"/>
      <c r="AG46" s="225"/>
      <c r="AH46" s="225"/>
      <c r="AI46" s="225"/>
      <c r="AJ46" s="225"/>
      <c r="AK46" s="364"/>
      <c r="AL46" s="225"/>
    </row>
    <row r="47" spans="1:38" ht="21.9" customHeight="1">
      <c r="A47" s="21">
        <f>IF('Data Entry'!A46="","",'Data Entry'!A46)</f>
        <v>39</v>
      </c>
      <c r="B47" s="22" t="str">
        <f>IF('Data Entry'!B46="","",'Data Entry'!B46)</f>
        <v/>
      </c>
      <c r="C47" s="335"/>
      <c r="D47" s="335"/>
      <c r="E47" s="335"/>
      <c r="F47" s="335"/>
      <c r="G47" s="335"/>
      <c r="H47" s="335"/>
      <c r="I47" s="335"/>
      <c r="J47" s="335"/>
      <c r="K47" s="335"/>
      <c r="L47" s="335"/>
      <c r="M47" s="335"/>
      <c r="N47" s="335"/>
      <c r="O47" s="335"/>
      <c r="P47" s="335"/>
      <c r="Q47" s="336">
        <f t="shared" si="0"/>
        <v>0</v>
      </c>
      <c r="AB47" s="225"/>
      <c r="AC47" s="225"/>
      <c r="AD47" s="225"/>
      <c r="AE47" s="225"/>
      <c r="AF47" s="225"/>
      <c r="AG47" s="225"/>
      <c r="AH47" s="225"/>
      <c r="AI47" s="225"/>
      <c r="AJ47" s="225"/>
      <c r="AK47" s="364"/>
      <c r="AL47" s="225"/>
    </row>
    <row r="48" spans="1:38" ht="21.9" customHeight="1">
      <c r="A48" s="21">
        <f>IF('Data Entry'!A47="","",'Data Entry'!A47)</f>
        <v>40</v>
      </c>
      <c r="B48" s="22" t="str">
        <f>IF('Data Entry'!B47="","",'Data Entry'!B47)</f>
        <v/>
      </c>
      <c r="C48" s="335"/>
      <c r="D48" s="335"/>
      <c r="E48" s="335"/>
      <c r="F48" s="335"/>
      <c r="G48" s="335"/>
      <c r="H48" s="335"/>
      <c r="I48" s="335"/>
      <c r="J48" s="335"/>
      <c r="K48" s="335"/>
      <c r="L48" s="335"/>
      <c r="M48" s="335"/>
      <c r="N48" s="335"/>
      <c r="O48" s="335"/>
      <c r="P48" s="335"/>
      <c r="Q48" s="336">
        <f t="shared" si="0"/>
        <v>0</v>
      </c>
      <c r="AB48" s="225"/>
      <c r="AC48" s="225"/>
      <c r="AD48" s="225"/>
      <c r="AE48" s="225"/>
      <c r="AF48" s="225"/>
      <c r="AG48" s="225"/>
      <c r="AH48" s="225"/>
      <c r="AI48" s="225"/>
      <c r="AJ48" s="225"/>
      <c r="AK48" s="364"/>
      <c r="AL48" s="225"/>
    </row>
    <row r="49" spans="1:38" ht="21.9" customHeight="1">
      <c r="A49" s="21">
        <f>IF('Data Entry'!A48="","",'Data Entry'!A48)</f>
        <v>41</v>
      </c>
      <c r="B49" s="22" t="str">
        <f>IF('Data Entry'!B48="","",'Data Entry'!B48)</f>
        <v/>
      </c>
      <c r="C49" s="335"/>
      <c r="D49" s="335"/>
      <c r="E49" s="335"/>
      <c r="F49" s="335"/>
      <c r="G49" s="335"/>
      <c r="H49" s="335"/>
      <c r="I49" s="335"/>
      <c r="J49" s="335"/>
      <c r="K49" s="335"/>
      <c r="L49" s="335"/>
      <c r="M49" s="335"/>
      <c r="N49" s="335"/>
      <c r="O49" s="335"/>
      <c r="P49" s="335"/>
      <c r="Q49" s="336">
        <f t="shared" si="0"/>
        <v>0</v>
      </c>
      <c r="AB49" s="225"/>
      <c r="AC49" s="225"/>
      <c r="AD49" s="225"/>
      <c r="AE49" s="225"/>
      <c r="AF49" s="225"/>
      <c r="AG49" s="225"/>
      <c r="AH49" s="225"/>
      <c r="AI49" s="225"/>
      <c r="AJ49" s="225"/>
      <c r="AK49" s="364"/>
      <c r="AL49" s="225"/>
    </row>
    <row r="50" spans="1:38" ht="21.9" customHeight="1">
      <c r="A50" s="21">
        <f>IF('Data Entry'!A49="","",'Data Entry'!A49)</f>
        <v>42</v>
      </c>
      <c r="B50" s="22" t="str">
        <f>IF('Data Entry'!B49="","",'Data Entry'!B49)</f>
        <v/>
      </c>
      <c r="C50" s="335"/>
      <c r="D50" s="335"/>
      <c r="E50" s="335"/>
      <c r="F50" s="335"/>
      <c r="G50" s="335"/>
      <c r="H50" s="335"/>
      <c r="I50" s="335"/>
      <c r="J50" s="335"/>
      <c r="K50" s="335"/>
      <c r="L50" s="335"/>
      <c r="M50" s="335"/>
      <c r="N50" s="335"/>
      <c r="O50" s="335"/>
      <c r="P50" s="335"/>
      <c r="Q50" s="336">
        <f t="shared" si="0"/>
        <v>0</v>
      </c>
      <c r="AB50" s="225"/>
      <c r="AC50" s="225"/>
      <c r="AD50" s="225"/>
      <c r="AE50" s="225"/>
      <c r="AF50" s="225"/>
      <c r="AG50" s="225"/>
      <c r="AH50" s="225"/>
      <c r="AI50" s="225"/>
      <c r="AJ50" s="225"/>
      <c r="AK50" s="364"/>
      <c r="AL50" s="225"/>
    </row>
    <row r="51" spans="1:38" ht="21.9" customHeight="1">
      <c r="A51" s="21">
        <f>IF('Data Entry'!A50="","",'Data Entry'!A50)</f>
        <v>43</v>
      </c>
      <c r="B51" s="22" t="str">
        <f>IF('Data Entry'!B50="","",'Data Entry'!B50)</f>
        <v/>
      </c>
      <c r="C51" s="335"/>
      <c r="D51" s="335"/>
      <c r="E51" s="335"/>
      <c r="F51" s="335"/>
      <c r="G51" s="335"/>
      <c r="H51" s="335"/>
      <c r="I51" s="335"/>
      <c r="J51" s="335"/>
      <c r="K51" s="335"/>
      <c r="L51" s="335"/>
      <c r="M51" s="335"/>
      <c r="N51" s="335"/>
      <c r="O51" s="335"/>
      <c r="P51" s="335"/>
      <c r="Q51" s="336">
        <f t="shared" si="0"/>
        <v>0</v>
      </c>
      <c r="AB51" s="225"/>
      <c r="AC51" s="225"/>
      <c r="AD51" s="225"/>
      <c r="AE51" s="225"/>
      <c r="AF51" s="225"/>
      <c r="AG51" s="225"/>
      <c r="AH51" s="225"/>
      <c r="AI51" s="225"/>
      <c r="AJ51" s="225"/>
      <c r="AK51" s="364"/>
      <c r="AL51" s="225"/>
    </row>
    <row r="52" spans="1:38" ht="21.9" customHeight="1">
      <c r="A52" s="21">
        <f>IF('Data Entry'!A51="","",'Data Entry'!A51)</f>
        <v>44</v>
      </c>
      <c r="B52" s="22" t="str">
        <f>IF('Data Entry'!B51="","",'Data Entry'!B51)</f>
        <v/>
      </c>
      <c r="C52" s="335"/>
      <c r="D52" s="335"/>
      <c r="E52" s="335"/>
      <c r="F52" s="335"/>
      <c r="G52" s="335"/>
      <c r="H52" s="335"/>
      <c r="I52" s="335"/>
      <c r="J52" s="335"/>
      <c r="K52" s="335"/>
      <c r="L52" s="335"/>
      <c r="M52" s="335"/>
      <c r="N52" s="335"/>
      <c r="O52" s="335"/>
      <c r="P52" s="335"/>
      <c r="Q52" s="336">
        <f t="shared" si="0"/>
        <v>0</v>
      </c>
      <c r="AB52" s="225"/>
      <c r="AC52" s="225"/>
      <c r="AD52" s="225"/>
      <c r="AE52" s="225"/>
      <c r="AF52" s="225"/>
      <c r="AG52" s="225"/>
      <c r="AH52" s="225"/>
      <c r="AI52" s="225"/>
      <c r="AJ52" s="225"/>
      <c r="AK52" s="364"/>
      <c r="AL52" s="225"/>
    </row>
    <row r="53" spans="1:38" ht="21.9" customHeight="1">
      <c r="A53" s="21">
        <f>IF('Data Entry'!A52="","",'Data Entry'!A52)</f>
        <v>45</v>
      </c>
      <c r="B53" s="22" t="str">
        <f>IF('Data Entry'!B52="","",'Data Entry'!B52)</f>
        <v/>
      </c>
      <c r="C53" s="335"/>
      <c r="D53" s="335"/>
      <c r="E53" s="335"/>
      <c r="F53" s="335"/>
      <c r="G53" s="335"/>
      <c r="H53" s="335"/>
      <c r="I53" s="335"/>
      <c r="J53" s="335"/>
      <c r="K53" s="335"/>
      <c r="L53" s="335"/>
      <c r="M53" s="335"/>
      <c r="N53" s="335"/>
      <c r="O53" s="335"/>
      <c r="P53" s="335"/>
      <c r="Q53" s="336">
        <f t="shared" si="0"/>
        <v>0</v>
      </c>
      <c r="AB53" s="225"/>
      <c r="AC53" s="225"/>
      <c r="AD53" s="225"/>
      <c r="AE53" s="225"/>
      <c r="AF53" s="225"/>
      <c r="AG53" s="225"/>
      <c r="AH53" s="225"/>
      <c r="AI53" s="225"/>
      <c r="AJ53" s="225"/>
      <c r="AK53" s="364"/>
      <c r="AL53" s="225"/>
    </row>
    <row r="54" spans="1:38" ht="21.9" customHeight="1">
      <c r="A54" s="21">
        <f>IF('Data Entry'!A53="","",'Data Entry'!A53)</f>
        <v>46</v>
      </c>
      <c r="B54" s="22" t="str">
        <f>IF('Data Entry'!B53="","",'Data Entry'!B53)</f>
        <v/>
      </c>
      <c r="C54" s="335"/>
      <c r="D54" s="335"/>
      <c r="E54" s="335"/>
      <c r="F54" s="335"/>
      <c r="G54" s="335"/>
      <c r="H54" s="335"/>
      <c r="I54" s="335"/>
      <c r="J54" s="335"/>
      <c r="K54" s="335"/>
      <c r="L54" s="335"/>
      <c r="M54" s="335"/>
      <c r="N54" s="335"/>
      <c r="O54" s="335"/>
      <c r="P54" s="335"/>
      <c r="Q54" s="336">
        <f t="shared" si="0"/>
        <v>0</v>
      </c>
      <c r="AB54" s="225"/>
      <c r="AC54" s="225"/>
      <c r="AD54" s="225"/>
      <c r="AE54" s="225"/>
      <c r="AF54" s="225"/>
      <c r="AG54" s="225"/>
      <c r="AH54" s="225"/>
      <c r="AI54" s="225"/>
      <c r="AJ54" s="225"/>
      <c r="AK54" s="364"/>
      <c r="AL54" s="225"/>
    </row>
    <row r="55" spans="1:38" ht="21.9" customHeight="1">
      <c r="A55" s="21">
        <f>IF('Data Entry'!A54="","",'Data Entry'!A54)</f>
        <v>47</v>
      </c>
      <c r="B55" s="22" t="str">
        <f>IF('Data Entry'!B54="","",'Data Entry'!B54)</f>
        <v/>
      </c>
      <c r="C55" s="335"/>
      <c r="D55" s="335"/>
      <c r="E55" s="335"/>
      <c r="F55" s="335"/>
      <c r="G55" s="335"/>
      <c r="H55" s="335"/>
      <c r="I55" s="335"/>
      <c r="J55" s="335"/>
      <c r="K55" s="335"/>
      <c r="L55" s="335"/>
      <c r="M55" s="335"/>
      <c r="N55" s="335"/>
      <c r="O55" s="335"/>
      <c r="P55" s="335"/>
      <c r="Q55" s="336">
        <f t="shared" si="0"/>
        <v>0</v>
      </c>
      <c r="AB55" s="225"/>
      <c r="AC55" s="225"/>
      <c r="AD55" s="225"/>
      <c r="AE55" s="225"/>
      <c r="AF55" s="225"/>
      <c r="AG55" s="225"/>
      <c r="AH55" s="225"/>
      <c r="AI55" s="225"/>
      <c r="AJ55" s="225"/>
      <c r="AK55" s="364"/>
      <c r="AL55" s="225"/>
    </row>
    <row r="56" spans="1:38" ht="21.9" customHeight="1">
      <c r="A56" s="21">
        <f>IF('Data Entry'!A55="","",'Data Entry'!A55)</f>
        <v>48</v>
      </c>
      <c r="B56" s="22" t="str">
        <f>IF('Data Entry'!B55="","",'Data Entry'!B55)</f>
        <v/>
      </c>
      <c r="C56" s="335"/>
      <c r="D56" s="335"/>
      <c r="E56" s="335"/>
      <c r="F56" s="335"/>
      <c r="G56" s="335"/>
      <c r="H56" s="335"/>
      <c r="I56" s="335"/>
      <c r="J56" s="335"/>
      <c r="K56" s="335"/>
      <c r="L56" s="335"/>
      <c r="M56" s="335"/>
      <c r="N56" s="335"/>
      <c r="O56" s="335"/>
      <c r="P56" s="335"/>
      <c r="Q56" s="336">
        <f t="shared" si="0"/>
        <v>0</v>
      </c>
      <c r="AB56" s="225"/>
      <c r="AC56" s="225"/>
      <c r="AD56" s="225"/>
      <c r="AE56" s="225"/>
      <c r="AF56" s="225"/>
      <c r="AG56" s="225"/>
      <c r="AH56" s="225"/>
      <c r="AI56" s="225"/>
      <c r="AJ56" s="225"/>
      <c r="AK56" s="364"/>
      <c r="AL56" s="225"/>
    </row>
    <row r="57" spans="1:38" ht="21.9" customHeight="1">
      <c r="A57" s="21">
        <f>IF('Data Entry'!A56="","",'Data Entry'!A56)</f>
        <v>49</v>
      </c>
      <c r="B57" s="22" t="str">
        <f>IF('Data Entry'!B56="","",'Data Entry'!B56)</f>
        <v/>
      </c>
      <c r="C57" s="335"/>
      <c r="D57" s="335"/>
      <c r="E57" s="335"/>
      <c r="F57" s="335"/>
      <c r="G57" s="335"/>
      <c r="H57" s="335"/>
      <c r="I57" s="335"/>
      <c r="J57" s="335"/>
      <c r="K57" s="335"/>
      <c r="L57" s="335"/>
      <c r="M57" s="335"/>
      <c r="N57" s="335"/>
      <c r="O57" s="335"/>
      <c r="P57" s="335"/>
      <c r="Q57" s="336">
        <f t="shared" si="0"/>
        <v>0</v>
      </c>
      <c r="AB57" s="225"/>
      <c r="AC57" s="225"/>
      <c r="AD57" s="225"/>
      <c r="AE57" s="225"/>
      <c r="AF57" s="225"/>
      <c r="AG57" s="225"/>
      <c r="AH57" s="225"/>
      <c r="AI57" s="225"/>
      <c r="AJ57" s="225"/>
      <c r="AK57" s="364"/>
      <c r="AL57" s="225"/>
    </row>
    <row r="58" spans="1:38" ht="21.9" customHeight="1">
      <c r="A58" s="21">
        <f>IF('Data Entry'!A57="","",'Data Entry'!A57)</f>
        <v>50</v>
      </c>
      <c r="B58" s="22" t="str">
        <f>IF('Data Entry'!B57="","",'Data Entry'!B57)</f>
        <v/>
      </c>
      <c r="C58" s="335"/>
      <c r="D58" s="335"/>
      <c r="E58" s="335"/>
      <c r="F58" s="335"/>
      <c r="G58" s="335"/>
      <c r="H58" s="335"/>
      <c r="I58" s="335"/>
      <c r="J58" s="335"/>
      <c r="K58" s="335"/>
      <c r="L58" s="335"/>
      <c r="M58" s="335"/>
      <c r="N58" s="335"/>
      <c r="O58" s="335"/>
      <c r="P58" s="335"/>
      <c r="Q58" s="336">
        <f t="shared" si="0"/>
        <v>0</v>
      </c>
      <c r="AB58" s="225"/>
      <c r="AC58" s="225"/>
      <c r="AD58" s="225"/>
      <c r="AE58" s="225"/>
      <c r="AF58" s="225"/>
      <c r="AG58" s="225"/>
      <c r="AH58" s="225"/>
      <c r="AI58" s="225"/>
      <c r="AJ58" s="225"/>
      <c r="AK58" s="364"/>
      <c r="AL58" s="225"/>
    </row>
    <row r="59" spans="1:38" ht="21.9" customHeight="1">
      <c r="A59" s="21">
        <f>IF('Data Entry'!A58="","",'Data Entry'!A58)</f>
        <v>51</v>
      </c>
      <c r="B59" s="22" t="str">
        <f>IF('Data Entry'!B58="","",'Data Entry'!B58)</f>
        <v/>
      </c>
      <c r="C59" s="335"/>
      <c r="D59" s="335"/>
      <c r="E59" s="335"/>
      <c r="F59" s="335"/>
      <c r="G59" s="335"/>
      <c r="H59" s="335"/>
      <c r="I59" s="335"/>
      <c r="J59" s="335"/>
      <c r="K59" s="335"/>
      <c r="L59" s="335"/>
      <c r="M59" s="335"/>
      <c r="N59" s="335"/>
      <c r="O59" s="335"/>
      <c r="P59" s="335"/>
      <c r="Q59" s="336">
        <f t="shared" si="0"/>
        <v>0</v>
      </c>
      <c r="AB59" s="225"/>
      <c r="AC59" s="225"/>
      <c r="AD59" s="225"/>
      <c r="AE59" s="225"/>
      <c r="AF59" s="225"/>
      <c r="AG59" s="225"/>
      <c r="AH59" s="225"/>
      <c r="AI59" s="225"/>
      <c r="AJ59" s="225"/>
      <c r="AK59" s="364"/>
      <c r="AL59" s="225"/>
    </row>
    <row r="60" spans="1:38" ht="21.9" customHeight="1">
      <c r="A60" s="21">
        <f>IF('Data Entry'!A59="","",'Data Entry'!A59)</f>
        <v>52</v>
      </c>
      <c r="B60" s="22" t="str">
        <f>IF('Data Entry'!B59="","",'Data Entry'!B59)</f>
        <v/>
      </c>
      <c r="C60" s="335"/>
      <c r="D60" s="335"/>
      <c r="E60" s="335"/>
      <c r="F60" s="335"/>
      <c r="G60" s="335"/>
      <c r="H60" s="335"/>
      <c r="I60" s="335"/>
      <c r="J60" s="335"/>
      <c r="K60" s="335"/>
      <c r="L60" s="335"/>
      <c r="M60" s="335"/>
      <c r="N60" s="335"/>
      <c r="O60" s="335"/>
      <c r="P60" s="335"/>
      <c r="Q60" s="336">
        <f t="shared" si="0"/>
        <v>0</v>
      </c>
      <c r="AB60" s="225"/>
      <c r="AC60" s="225"/>
      <c r="AD60" s="225"/>
      <c r="AE60" s="225"/>
      <c r="AF60" s="225"/>
      <c r="AG60" s="225"/>
      <c r="AH60" s="225"/>
      <c r="AI60" s="225"/>
      <c r="AJ60" s="225"/>
      <c r="AK60" s="364"/>
      <c r="AL60" s="225"/>
    </row>
    <row r="61" spans="1:38" ht="21.9" customHeight="1">
      <c r="A61" s="21">
        <f>IF('Data Entry'!A60="","",'Data Entry'!A60)</f>
        <v>53</v>
      </c>
      <c r="B61" s="22" t="str">
        <f>IF('Data Entry'!B60="","",'Data Entry'!B60)</f>
        <v/>
      </c>
      <c r="C61" s="335"/>
      <c r="D61" s="335"/>
      <c r="E61" s="335"/>
      <c r="F61" s="335"/>
      <c r="G61" s="335"/>
      <c r="H61" s="335"/>
      <c r="I61" s="335"/>
      <c r="J61" s="335"/>
      <c r="K61" s="335"/>
      <c r="L61" s="335"/>
      <c r="M61" s="335"/>
      <c r="N61" s="335"/>
      <c r="O61" s="335"/>
      <c r="P61" s="335"/>
      <c r="Q61" s="336">
        <f t="shared" si="0"/>
        <v>0</v>
      </c>
      <c r="AB61" s="225"/>
      <c r="AC61" s="225"/>
      <c r="AD61" s="225"/>
      <c r="AE61" s="225"/>
      <c r="AF61" s="225"/>
      <c r="AG61" s="225"/>
      <c r="AH61" s="225"/>
      <c r="AI61" s="225"/>
      <c r="AJ61" s="225"/>
      <c r="AK61" s="364"/>
      <c r="AL61" s="225"/>
    </row>
    <row r="62" spans="1:38" ht="21.9" customHeight="1">
      <c r="A62" s="21">
        <f>IF('Data Entry'!A61="","",'Data Entry'!A61)</f>
        <v>54</v>
      </c>
      <c r="B62" s="22" t="str">
        <f>IF('Data Entry'!B61="","",'Data Entry'!B61)</f>
        <v/>
      </c>
      <c r="C62" s="335"/>
      <c r="D62" s="335"/>
      <c r="E62" s="335"/>
      <c r="F62" s="335"/>
      <c r="G62" s="335"/>
      <c r="H62" s="335"/>
      <c r="I62" s="335"/>
      <c r="J62" s="335"/>
      <c r="K62" s="335"/>
      <c r="L62" s="335"/>
      <c r="M62" s="335"/>
      <c r="N62" s="335"/>
      <c r="O62" s="335"/>
      <c r="P62" s="335"/>
      <c r="Q62" s="336">
        <f t="shared" si="0"/>
        <v>0</v>
      </c>
      <c r="AB62" s="225"/>
      <c r="AC62" s="225"/>
      <c r="AD62" s="225"/>
      <c r="AE62" s="225"/>
      <c r="AF62" s="225"/>
      <c r="AG62" s="225"/>
      <c r="AH62" s="225"/>
      <c r="AI62" s="225"/>
      <c r="AJ62" s="225"/>
      <c r="AK62" s="364"/>
      <c r="AL62" s="225"/>
    </row>
    <row r="63" spans="1:38" ht="21.9" customHeight="1">
      <c r="A63" s="21">
        <f>IF('Data Entry'!A62="","",'Data Entry'!A62)</f>
        <v>55</v>
      </c>
      <c r="B63" s="22" t="str">
        <f>IF('Data Entry'!B62="","",'Data Entry'!B62)</f>
        <v/>
      </c>
      <c r="C63" s="335"/>
      <c r="D63" s="335"/>
      <c r="E63" s="335"/>
      <c r="F63" s="335"/>
      <c r="G63" s="335"/>
      <c r="H63" s="335"/>
      <c r="I63" s="335"/>
      <c r="J63" s="335"/>
      <c r="K63" s="335"/>
      <c r="L63" s="335"/>
      <c r="M63" s="335"/>
      <c r="N63" s="335"/>
      <c r="O63" s="335"/>
      <c r="P63" s="335"/>
      <c r="Q63" s="336">
        <f t="shared" si="0"/>
        <v>0</v>
      </c>
      <c r="AB63" s="225"/>
      <c r="AC63" s="225"/>
      <c r="AD63" s="225"/>
      <c r="AE63" s="225"/>
      <c r="AF63" s="225"/>
      <c r="AG63" s="225"/>
      <c r="AH63" s="225"/>
      <c r="AI63" s="225"/>
      <c r="AJ63" s="225"/>
      <c r="AK63" s="364"/>
      <c r="AL63" s="225"/>
    </row>
    <row r="64" spans="1:38" ht="21.9" customHeight="1">
      <c r="A64" s="21">
        <f>IF('Data Entry'!A63="","",'Data Entry'!A63)</f>
        <v>56</v>
      </c>
      <c r="B64" s="22" t="str">
        <f>IF('Data Entry'!B63="","",'Data Entry'!B63)</f>
        <v/>
      </c>
      <c r="C64" s="335"/>
      <c r="D64" s="335"/>
      <c r="E64" s="335"/>
      <c r="F64" s="335"/>
      <c r="G64" s="335"/>
      <c r="H64" s="335"/>
      <c r="I64" s="335"/>
      <c r="J64" s="335"/>
      <c r="K64" s="335"/>
      <c r="L64" s="335"/>
      <c r="M64" s="335"/>
      <c r="N64" s="335"/>
      <c r="O64" s="335"/>
      <c r="P64" s="335"/>
      <c r="Q64" s="336">
        <f t="shared" si="0"/>
        <v>0</v>
      </c>
      <c r="AB64" s="225"/>
      <c r="AC64" s="225"/>
      <c r="AD64" s="225"/>
      <c r="AE64" s="225"/>
      <c r="AF64" s="225"/>
      <c r="AG64" s="225"/>
      <c r="AH64" s="225"/>
      <c r="AI64" s="225"/>
      <c r="AJ64" s="225"/>
      <c r="AK64" s="364"/>
      <c r="AL64" s="225"/>
    </row>
    <row r="65" spans="1:38" ht="21.9" customHeight="1">
      <c r="A65" s="21">
        <f>IF('Data Entry'!A64="","",'Data Entry'!A64)</f>
        <v>57</v>
      </c>
      <c r="B65" s="22" t="str">
        <f>IF('Data Entry'!B64="","",'Data Entry'!B64)</f>
        <v/>
      </c>
      <c r="C65" s="335"/>
      <c r="D65" s="335"/>
      <c r="E65" s="335"/>
      <c r="F65" s="335"/>
      <c r="G65" s="335"/>
      <c r="H65" s="335"/>
      <c r="I65" s="335"/>
      <c r="J65" s="335"/>
      <c r="K65" s="335"/>
      <c r="L65" s="335"/>
      <c r="M65" s="335"/>
      <c r="N65" s="335"/>
      <c r="O65" s="335"/>
      <c r="P65" s="335"/>
      <c r="Q65" s="336">
        <f t="shared" si="0"/>
        <v>0</v>
      </c>
      <c r="AB65" s="225"/>
      <c r="AC65" s="225"/>
      <c r="AD65" s="225"/>
      <c r="AE65" s="225"/>
      <c r="AF65" s="225"/>
      <c r="AG65" s="225"/>
      <c r="AH65" s="225"/>
      <c r="AI65" s="225"/>
      <c r="AJ65" s="225"/>
      <c r="AK65" s="364"/>
      <c r="AL65" s="225"/>
    </row>
    <row r="66" spans="1:38" ht="21.9" customHeight="1">
      <c r="A66" s="21">
        <f>IF('Data Entry'!A65="","",'Data Entry'!A65)</f>
        <v>58</v>
      </c>
      <c r="B66" s="22" t="str">
        <f>IF('Data Entry'!B65="","",'Data Entry'!B65)</f>
        <v/>
      </c>
      <c r="C66" s="335"/>
      <c r="D66" s="335"/>
      <c r="E66" s="335"/>
      <c r="F66" s="335"/>
      <c r="G66" s="335"/>
      <c r="H66" s="335"/>
      <c r="I66" s="335"/>
      <c r="J66" s="335"/>
      <c r="K66" s="335"/>
      <c r="L66" s="335"/>
      <c r="M66" s="335"/>
      <c r="N66" s="335"/>
      <c r="O66" s="335"/>
      <c r="P66" s="335"/>
      <c r="Q66" s="336">
        <f t="shared" si="0"/>
        <v>0</v>
      </c>
      <c r="AB66" s="225"/>
      <c r="AC66" s="225"/>
      <c r="AD66" s="225"/>
      <c r="AE66" s="225"/>
      <c r="AF66" s="225"/>
      <c r="AG66" s="225"/>
      <c r="AH66" s="225"/>
      <c r="AI66" s="225"/>
      <c r="AJ66" s="225"/>
      <c r="AK66" s="364"/>
      <c r="AL66" s="225"/>
    </row>
    <row r="67" spans="1:38" ht="21.9" customHeight="1">
      <c r="A67" s="21">
        <f>IF('Data Entry'!A66="","",'Data Entry'!A66)</f>
        <v>59</v>
      </c>
      <c r="B67" s="22" t="str">
        <f>IF('Data Entry'!B66="","",'Data Entry'!B66)</f>
        <v/>
      </c>
      <c r="C67" s="335"/>
      <c r="D67" s="335"/>
      <c r="E67" s="335"/>
      <c r="F67" s="335"/>
      <c r="G67" s="335"/>
      <c r="H67" s="335"/>
      <c r="I67" s="335"/>
      <c r="J67" s="335"/>
      <c r="K67" s="335"/>
      <c r="L67" s="335"/>
      <c r="M67" s="335"/>
      <c r="N67" s="335"/>
      <c r="O67" s="335"/>
      <c r="P67" s="335"/>
      <c r="Q67" s="336">
        <f t="shared" si="0"/>
        <v>0</v>
      </c>
      <c r="AB67" s="225"/>
      <c r="AC67" s="225"/>
      <c r="AD67" s="225"/>
      <c r="AE67" s="225"/>
      <c r="AF67" s="225"/>
      <c r="AG67" s="225"/>
      <c r="AH67" s="225"/>
      <c r="AI67" s="225"/>
      <c r="AJ67" s="225"/>
      <c r="AK67" s="364"/>
      <c r="AL67" s="225"/>
    </row>
    <row r="68" spans="1:38" ht="21.9" customHeight="1">
      <c r="A68" s="21">
        <f>IF('Data Entry'!A67="","",'Data Entry'!A67)</f>
        <v>60</v>
      </c>
      <c r="B68" s="22" t="str">
        <f>IF('Data Entry'!B67="","",'Data Entry'!B67)</f>
        <v/>
      </c>
      <c r="C68" s="335"/>
      <c r="D68" s="335"/>
      <c r="E68" s="335"/>
      <c r="F68" s="335"/>
      <c r="G68" s="335"/>
      <c r="H68" s="335"/>
      <c r="I68" s="335"/>
      <c r="J68" s="335"/>
      <c r="K68" s="335"/>
      <c r="L68" s="335"/>
      <c r="M68" s="335"/>
      <c r="N68" s="335"/>
      <c r="O68" s="335"/>
      <c r="P68" s="335"/>
      <c r="Q68" s="336">
        <f t="shared" si="0"/>
        <v>0</v>
      </c>
      <c r="AB68" s="225"/>
      <c r="AC68" s="225"/>
      <c r="AD68" s="225"/>
      <c r="AE68" s="225"/>
      <c r="AF68" s="225"/>
      <c r="AG68" s="225"/>
      <c r="AH68" s="225"/>
      <c r="AI68" s="225"/>
      <c r="AJ68" s="225"/>
      <c r="AK68" s="364"/>
      <c r="AL68" s="225"/>
    </row>
  </sheetData>
  <sheetProtection algorithmName="SHA-512" hashValue="Zgqa1IvYAOPIECHFNc++seNNoLZnT1tCgSjVOmW9rbP5zOULUG2n/CATkBa6qkRffNDc8stimokWd1297tR7tQ==" saltValue="p5/sDi0M2MVODEY5A8lsaA==" spinCount="100000" sheet="1" objects="1" scenarios="1" formatCells="0"/>
  <protectedRanges>
    <protectedRange sqref="C9:P68" name="Range2"/>
    <protectedRange sqref="C8:P8" name="Range1"/>
    <protectedRange sqref="M3:P3" name="Range3"/>
  </protectedRanges>
  <mergeCells count="8">
    <mergeCell ref="A1:Q1"/>
    <mergeCell ref="U2:V8"/>
    <mergeCell ref="F3:G3"/>
    <mergeCell ref="K3:L3"/>
    <mergeCell ref="M3:P3"/>
    <mergeCell ref="A5:Q5"/>
    <mergeCell ref="A7:A8"/>
    <mergeCell ref="B7:B8"/>
  </mergeCells>
  <conditionalFormatting sqref="A9:Q68">
    <cfRule type="expression" dxfId="15" priority="2">
      <formula>$A9=""</formula>
    </cfRule>
  </conditionalFormatting>
  <conditionalFormatting sqref="C8:P8">
    <cfRule type="containsBlanks" dxfId="14" priority="1">
      <formula>LEN(TRIM(C8))=0</formula>
    </cfRule>
  </conditionalFormatting>
  <dataValidations count="17">
    <dataValidation type="whole" allowBlank="1" showInputMessage="1" showErrorMessage="1" errorTitle="અમાન્ય એન્ટ્રી" error="જે તે પ્રશ્નના કુલ ગુણ ચોક્કસાઈ પૂર્વક લખો._x000a_બ્રિજેશ પટેલ" promptTitle="કુલ ગુણ" prompt="જે તે પ્રશ્નના કુલ માર્ક્સ લખો." sqref="C8:P8" xr:uid="{A3D44CA1-5D98-4759-AD48-36E588851EDB}">
      <formula1>0</formula1>
      <formula2>25</formula2>
    </dataValidation>
    <dataValidation type="list" allowBlank="1" showInputMessage="1" showErrorMessage="1" promptTitle="વિષય" prompt="વિષય પસંદ કરો." sqref="O4:Q4" xr:uid="{211D18B4-265D-4D37-BCD2-EE05707D3801}">
      <formula1>"ગુજરાતી,ગણિત,હિન્દી,અંગ્રેજી,વિજ્ઞાન,સામાજિક વિજ્ઞાન,સંસ્કૃત"</formula1>
    </dataValidation>
    <dataValidation type="whole" allowBlank="1" showInputMessage="1" showErrorMessage="1" errorTitle="અમાન્ય એન્ટ્રી" error="કૃપા કરીને પ્રશ્નના કુલ ગુણ કરતાં વધુ સંખ્યા દાખલ ના કરો. ચોક્કસાઈ પૂર્વક ગુણ દાખલ કરો._x000a__x000a_બ્રિજેશ પટેલ" promptTitle="પ્રશ્ન 14" prompt="ગુણ દાખલ કરો." sqref="P9:P68" xr:uid="{05ED3BF0-3C18-4923-9599-C4B23E5B71E7}">
      <formula1>0</formula1>
      <formula2>VALUE($C$8)</formula2>
    </dataValidation>
    <dataValidation type="whole" allowBlank="1" showInputMessage="1" showErrorMessage="1" errorTitle="અમાન્ય એન્ટ્રી" error="કૃપા કરીને પ્રશ્નના કુલ ગુણ કરતાં વધુ સંખ્યા દાખલ ના કરો. ચોક્કસાઈ પૂર્વક ગુણ દાખલ કરો._x000a__x000a_બ્રિજેશ પટેલ" promptTitle="પ્રશ્ન 13" prompt="ગુણ દાખલ કરો." sqref="O9:O68" xr:uid="{DEA1DB04-43DA-4BA9-9A68-0F303C80320A}">
      <formula1>0</formula1>
      <formula2>VALUE($C$8)</formula2>
    </dataValidation>
    <dataValidation type="whole" allowBlank="1" showInputMessage="1" showErrorMessage="1" errorTitle="અમાન્ય એન્ટ્રી" error="કૃપા કરીને પ્રશ્નના કુલ ગુણ કરતાં વધુ સંખ્યા દાખલ ના કરો. ચોક્કસાઈ પૂર્વક ગુણ દાખલ કરો._x000a__x000a_બ્રિજેશ પટેલ" promptTitle="પ્રશ્ન 12" prompt="ગુણ દાખલ કરો." sqref="N9:N68" xr:uid="{5A3C887F-CA13-450E-8EAA-1F4842B78482}">
      <formula1>0</formula1>
      <formula2>VALUE($C$8)</formula2>
    </dataValidation>
    <dataValidation type="whole" allowBlank="1" showInputMessage="1" showErrorMessage="1" errorTitle="અમાન્ય એન્ટ્રી" error="કૃપા કરીને પ્રશ્નના કુલ ગુણ કરતાં વધુ સંખ્યા દાખલ ના કરો. ચોક્કસાઈ પૂર્વક ગુણ દાખલ કરો._x000a__x000a_બ્રિજેશ પટેલ" promptTitle="પ્રશ્ન 11" prompt="ગુણ દાખલ કરો." sqref="M9:M68" xr:uid="{4F05E874-27BE-482B-9412-035A79DDC714}">
      <formula1>0</formula1>
      <formula2>VALUE($C$8)</formula2>
    </dataValidation>
    <dataValidation type="whole" allowBlank="1" showInputMessage="1" showErrorMessage="1" errorTitle="અમાન્ય એન્ટ્રી" error="કૃપા કરીને પ્રશ્નના કુલ ગુણ કરતાં વધુ સંખ્યા દાખલ ના કરો. ચોક્કસાઈ પૂર્વક ગુણ દાખલ કરો._x000a__x000a_બ્રિજેશ પટેલ" promptTitle="પ્રશ્ન 10" prompt="ગુણ દાખલ કરો." sqref="L9:L68" xr:uid="{E18F0D81-E304-4ECC-BBB8-10B99CA2BE58}">
      <formula1>0</formula1>
      <formula2>VALUE($C$8)</formula2>
    </dataValidation>
    <dataValidation type="whole" allowBlank="1" showInputMessage="1" showErrorMessage="1" errorTitle="અમાન્ય એન્ટ્રી" error="કૃપા કરીને પ્રશ્નના કુલ ગુણ કરતાં વધુ સંખ્યા દાખલ ના કરો. ચોક્કસાઈ પૂર્વક ગુણ દાખલ કરો._x000a__x000a_બ્રિજેશ પટેલ" promptTitle="પ્રશ્ન 9" prompt="ગુણ દાખલ કરો." sqref="K9:K68" xr:uid="{1675930B-769B-48EB-9619-37F79738B3BD}">
      <formula1>0</formula1>
      <formula2>VALUE($C$8)</formula2>
    </dataValidation>
    <dataValidation type="whole" allowBlank="1" showInputMessage="1" showErrorMessage="1" errorTitle="અમાન્ય એન્ટ્રી" error="કૃપા કરીને પ્રશ્નના કુલ ગુણ કરતાં વધુ સંખ્યા દાખલ ના કરો. ચોક્કસાઈ પૂર્વક ગુણ દાખલ કરો._x000a__x000a_બ્રિજેશ પટેલ" promptTitle="પ્રશ્ન 8" prompt="ગુણ દાખલ કરો." sqref="J9:J68" xr:uid="{A9312A1E-856F-49D8-B3C1-712097475351}">
      <formula1>0</formula1>
      <formula2>VALUE($C$8)</formula2>
    </dataValidation>
    <dataValidation type="whole" allowBlank="1" showInputMessage="1" showErrorMessage="1" errorTitle="અમાન્ય એન્ટ્રી" error="કૃપા કરીને પ્રશ્નના કુલ ગુણ કરતાં વધુ સંખ્યા દાખલ ના કરો. ચોક્કસાઈ પૂર્વક ગુણ દાખલ કરો._x000a__x000a_બ્રિજેશ પટેલ" promptTitle="પ્રશ્ન 7" prompt="ગુણ દાખલ કરો." sqref="I9:I68" xr:uid="{7B1CB2D6-43F5-4039-BF2E-13FAF4697DC4}">
      <formula1>0</formula1>
      <formula2>VALUE($C$8)</formula2>
    </dataValidation>
    <dataValidation type="whole" allowBlank="1" showInputMessage="1" showErrorMessage="1" errorTitle="અમાન્ય એન્ટ્રી" error="કૃપા કરીને પ્રશ્નના કુલ ગુણ કરતાં વધુ સંખ્યા દાખલ ના કરો. ચોક્કસાઈ પૂર્વક ગુણ દાખલ કરો._x000a__x000a_બ્રિજેશ પટેલ" promptTitle="પ્રશ્ન 6" prompt="ગુણ દાખલ કરો." sqref="H9:H68" xr:uid="{CEBE291F-E521-490A-86E9-580954FF5835}">
      <formula1>0</formula1>
      <formula2>VALUE($C$8)</formula2>
    </dataValidation>
    <dataValidation type="whole" allowBlank="1" showInputMessage="1" showErrorMessage="1" errorTitle="અમાન્ય એન્ટ્રી" error="કૃપા કરીને પ્રશ્નના કુલ ગુણ કરતાં વધુ સંખ્યા દાખલ ના કરો. ચોક્કસાઈ પૂર્વક ગુણ દાખલ કરો._x000a__x000a_બ્રિજેશ પટેલ" promptTitle="પ્રશ્ન 5" prompt="ગુણ દાખલ કરો." sqref="G9:G68" xr:uid="{88B420E7-6256-4B26-9AB5-62718CEE269E}">
      <formula1>0</formula1>
      <formula2>VALUE($C$8)</formula2>
    </dataValidation>
    <dataValidation type="whole" allowBlank="1" showInputMessage="1" showErrorMessage="1" errorTitle="અમાન્ય એન્ટ્રી" error="કૃપા કરીને પ્રશ્નના કુલ ગુણ કરતાં વધુ સંખ્યા દાખલ ના કરો. ચોક્કસાઈ પૂર્વક ગુણ દાખલ કરો._x000a__x000a_બ્રિજેશ પટેલ" promptTitle="પ્રશ્ન 4" prompt="ગુણ દાખલ કરો." sqref="F9:F68" xr:uid="{9B401A41-3F42-4F7C-B273-01812474347F}">
      <formula1>0</formula1>
      <formula2>VALUE($C$8)</formula2>
    </dataValidation>
    <dataValidation type="whole" allowBlank="1" showInputMessage="1" showErrorMessage="1" errorTitle="અમાન્ય એન્ટ્રી" error="કૃપા કરીને પ્રશ્નના કુલ ગુણ કરતાં વધુ સંખ્યા દાખલ ના કરો. ચોક્કસાઈ પૂર્વક ગુણ દાખલ કરો._x000a__x000a_બ્રિજેશ પટેલ" promptTitle="પ્રશ્ન 3" prompt="ગુણ દાખલ કરો." sqref="E9:E68" xr:uid="{C4F0FA00-BCB6-4C51-9347-ABC3C3B1715A}">
      <formula1>0</formula1>
      <formula2>VALUE($C$8)</formula2>
    </dataValidation>
    <dataValidation type="whole" allowBlank="1" showInputMessage="1" showErrorMessage="1" errorTitle="અમાન્ય એન્ટ્રી" error="કૃપા કરીને પ્રશ્નના કુલ ગુણ કરતાં વધુ સંખ્યા દાખલ ના કરો. ચોક્કસાઈ પૂર્વક ગુણ દાખલ કરો._x000a__x000a_બ્રિજેશ પટેલ" promptTitle="પ્રશ્ન 2" prompt="ગુણ દાખલ કરો." sqref="D9:D68" xr:uid="{1C3EE74F-2CCF-4817-A827-FF64C2BBFE61}">
      <formula1>0</formula1>
      <formula2>VALUE($C$8)</formula2>
    </dataValidation>
    <dataValidation type="whole" allowBlank="1" showInputMessage="1" showErrorMessage="1" errorTitle="અમાન્ય એન્ટ્રી" error="કૃપા કરીને પ્રશ્નના કુલ ગુણ કરતાં વધુ સંખ્યા દાખલ ના કરો. ચોક્કસાઈ પૂર્વક ગુણ દાખલ કરો._x000a__x000a_બ્રિજેશ પટેલ" promptTitle="પ્રશ્ન 1" prompt="ગુણ દાખલ કરો." sqref="C9:C68" xr:uid="{7600339A-13D7-41C2-8DDA-ED81E683FAFF}">
      <formula1>0</formula1>
      <formula2>VALUE($C$8)</formula2>
    </dataValidation>
    <dataValidation type="list" allowBlank="1" showInputMessage="1" showErrorMessage="1" promptTitle="વિષય" prompt="વિષય પસંદ કરો." sqref="M3:P3" xr:uid="{875E9D29-FABC-4568-A493-E4B477B0DA8D}">
      <formula1>"ગુજરાતી,ગણિત,અંગ્રેજી,સૌની આસપાસ"</formula1>
    </dataValidation>
  </dataValidations>
  <printOptions horizontalCentered="1"/>
  <pageMargins left="0.27559055118110237" right="0.23622047244094491" top="0.43307086614173229" bottom="0.39370078740157483" header="0.31496062992125984" footer="0.31496062992125984"/>
  <pageSetup paperSize="9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EB80CD-55B1-4750-8639-8F0BA0F48AB4}">
  <sheetPr>
    <tabColor rgb="FF0070C0"/>
  </sheetPr>
  <dimension ref="A1:C63"/>
  <sheetViews>
    <sheetView showGridLines="0"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C2" sqref="C2"/>
    </sheetView>
  </sheetViews>
  <sheetFormatPr defaultRowHeight="14.4"/>
  <cols>
    <col min="1" max="1" width="13.5546875" customWidth="1"/>
    <col min="2" max="2" width="43.5546875" customWidth="1"/>
    <col min="3" max="3" width="21" customWidth="1"/>
  </cols>
  <sheetData>
    <row r="1" spans="1:3" ht="40.5" customHeight="1">
      <c r="A1" s="402" t="s">
        <v>451</v>
      </c>
      <c r="B1" s="402"/>
      <c r="C1" s="402"/>
    </row>
    <row r="2" spans="1:3" ht="30" customHeight="1">
      <c r="B2" s="113" t="s">
        <v>452</v>
      </c>
      <c r="C2" s="310">
        <v>233</v>
      </c>
    </row>
    <row r="3" spans="1:3" ht="43.2" customHeight="1">
      <c r="A3" s="311" t="s">
        <v>17</v>
      </c>
      <c r="B3" s="311" t="s">
        <v>18</v>
      </c>
      <c r="C3" s="311" t="s">
        <v>453</v>
      </c>
    </row>
    <row r="4" spans="1:3" ht="21.9" customHeight="1">
      <c r="A4" s="21">
        <f>IF('Data Entry'!A8="","",'Data Entry'!A8)</f>
        <v>1</v>
      </c>
      <c r="B4" s="22" t="str">
        <f>IF('Data Entry'!B8="","",'Data Entry'!B8)</f>
        <v>પટેલ બ્રિજેશકુમાર કાળાભાઈ</v>
      </c>
      <c r="C4" s="20">
        <v>200</v>
      </c>
    </row>
    <row r="5" spans="1:3" ht="21.9" customHeight="1">
      <c r="A5" s="21">
        <f>IF('Data Entry'!A9="","",'Data Entry'!A9)</f>
        <v>2</v>
      </c>
      <c r="B5" s="22" t="str">
        <f>IF('Data Entry'!B9="","",'Data Entry'!B9)</f>
        <v/>
      </c>
      <c r="C5" s="20"/>
    </row>
    <row r="6" spans="1:3" ht="21.9" customHeight="1">
      <c r="A6" s="21">
        <f>IF('Data Entry'!A10="","",'Data Entry'!A10)</f>
        <v>3</v>
      </c>
      <c r="B6" s="22" t="str">
        <f>IF('Data Entry'!B10="","",'Data Entry'!B10)</f>
        <v/>
      </c>
      <c r="C6" s="20"/>
    </row>
    <row r="7" spans="1:3" ht="21.9" customHeight="1">
      <c r="A7" s="21">
        <f>IF('Data Entry'!A11="","",'Data Entry'!A11)</f>
        <v>4</v>
      </c>
      <c r="B7" s="22" t="str">
        <f>IF('Data Entry'!B11="","",'Data Entry'!B11)</f>
        <v/>
      </c>
      <c r="C7" s="20"/>
    </row>
    <row r="8" spans="1:3" ht="21.9" customHeight="1">
      <c r="A8" s="21">
        <f>IF('Data Entry'!A12="","",'Data Entry'!A12)</f>
        <v>5</v>
      </c>
      <c r="B8" s="22" t="str">
        <f>IF('Data Entry'!B12="","",'Data Entry'!B12)</f>
        <v/>
      </c>
      <c r="C8" s="20"/>
    </row>
    <row r="9" spans="1:3" ht="21.9" customHeight="1">
      <c r="A9" s="21">
        <f>IF('Data Entry'!A13="","",'Data Entry'!A13)</f>
        <v>6</v>
      </c>
      <c r="B9" s="22" t="str">
        <f>IF('Data Entry'!B13="","",'Data Entry'!B13)</f>
        <v/>
      </c>
      <c r="C9" s="20"/>
    </row>
    <row r="10" spans="1:3" ht="21.9" customHeight="1">
      <c r="A10" s="21">
        <f>IF('Data Entry'!A14="","",'Data Entry'!A14)</f>
        <v>7</v>
      </c>
      <c r="B10" s="22" t="str">
        <f>IF('Data Entry'!B14="","",'Data Entry'!B14)</f>
        <v/>
      </c>
      <c r="C10" s="20"/>
    </row>
    <row r="11" spans="1:3" ht="21.9" customHeight="1">
      <c r="A11" s="21">
        <f>IF('Data Entry'!A15="","",'Data Entry'!A15)</f>
        <v>8</v>
      </c>
      <c r="B11" s="22" t="str">
        <f>IF('Data Entry'!B15="","",'Data Entry'!B15)</f>
        <v/>
      </c>
      <c r="C11" s="20"/>
    </row>
    <row r="12" spans="1:3" ht="21.9" customHeight="1">
      <c r="A12" s="21">
        <f>IF('Data Entry'!A16="","",'Data Entry'!A16)</f>
        <v>9</v>
      </c>
      <c r="B12" s="22" t="str">
        <f>IF('Data Entry'!B16="","",'Data Entry'!B16)</f>
        <v/>
      </c>
      <c r="C12" s="20"/>
    </row>
    <row r="13" spans="1:3" ht="21.9" customHeight="1">
      <c r="A13" s="21">
        <f>IF('Data Entry'!A17="","",'Data Entry'!A17)</f>
        <v>10</v>
      </c>
      <c r="B13" s="22" t="str">
        <f>IF('Data Entry'!B17="","",'Data Entry'!B17)</f>
        <v/>
      </c>
      <c r="C13" s="20"/>
    </row>
    <row r="14" spans="1:3" ht="21.9" customHeight="1">
      <c r="A14" s="21">
        <f>IF('Data Entry'!A18="","",'Data Entry'!A18)</f>
        <v>11</v>
      </c>
      <c r="B14" s="22" t="str">
        <f>IF('Data Entry'!B18="","",'Data Entry'!B18)</f>
        <v/>
      </c>
      <c r="C14" s="20"/>
    </row>
    <row r="15" spans="1:3" ht="21.9" customHeight="1">
      <c r="A15" s="21">
        <f>IF('Data Entry'!A19="","",'Data Entry'!A19)</f>
        <v>12</v>
      </c>
      <c r="B15" s="22" t="str">
        <f>IF('Data Entry'!B19="","",'Data Entry'!B19)</f>
        <v/>
      </c>
      <c r="C15" s="20"/>
    </row>
    <row r="16" spans="1:3" ht="21.9" customHeight="1">
      <c r="A16" s="21">
        <f>IF('Data Entry'!A20="","",'Data Entry'!A20)</f>
        <v>13</v>
      </c>
      <c r="B16" s="22" t="str">
        <f>IF('Data Entry'!B20="","",'Data Entry'!B20)</f>
        <v/>
      </c>
      <c r="C16" s="20"/>
    </row>
    <row r="17" spans="1:3" ht="21.9" customHeight="1">
      <c r="A17" s="21">
        <f>IF('Data Entry'!A21="","",'Data Entry'!A21)</f>
        <v>14</v>
      </c>
      <c r="B17" s="22" t="str">
        <f>IF('Data Entry'!B21="","",'Data Entry'!B21)</f>
        <v/>
      </c>
      <c r="C17" s="20"/>
    </row>
    <row r="18" spans="1:3" ht="21.9" customHeight="1">
      <c r="A18" s="21">
        <f>IF('Data Entry'!A22="","",'Data Entry'!A22)</f>
        <v>15</v>
      </c>
      <c r="B18" s="22" t="str">
        <f>IF('Data Entry'!B22="","",'Data Entry'!B22)</f>
        <v/>
      </c>
      <c r="C18" s="20"/>
    </row>
    <row r="19" spans="1:3" ht="21.9" customHeight="1">
      <c r="A19" s="21">
        <f>IF('Data Entry'!A23="","",'Data Entry'!A23)</f>
        <v>16</v>
      </c>
      <c r="B19" s="22" t="str">
        <f>IF('Data Entry'!B23="","",'Data Entry'!B23)</f>
        <v/>
      </c>
      <c r="C19" s="20"/>
    </row>
    <row r="20" spans="1:3" ht="21.9" customHeight="1">
      <c r="A20" s="21">
        <f>IF('Data Entry'!A24="","",'Data Entry'!A24)</f>
        <v>17</v>
      </c>
      <c r="B20" s="22" t="str">
        <f>IF('Data Entry'!B24="","",'Data Entry'!B24)</f>
        <v/>
      </c>
      <c r="C20" s="20"/>
    </row>
    <row r="21" spans="1:3" ht="21.9" customHeight="1">
      <c r="A21" s="21">
        <f>IF('Data Entry'!A25="","",'Data Entry'!A25)</f>
        <v>18</v>
      </c>
      <c r="B21" s="22" t="str">
        <f>IF('Data Entry'!B25="","",'Data Entry'!B25)</f>
        <v/>
      </c>
      <c r="C21" s="20"/>
    </row>
    <row r="22" spans="1:3" ht="21.9" customHeight="1">
      <c r="A22" s="21">
        <f>IF('Data Entry'!A26="","",'Data Entry'!A26)</f>
        <v>19</v>
      </c>
      <c r="B22" s="22" t="str">
        <f>IF('Data Entry'!B26="","",'Data Entry'!B26)</f>
        <v/>
      </c>
      <c r="C22" s="20"/>
    </row>
    <row r="23" spans="1:3" ht="21.9" customHeight="1">
      <c r="A23" s="21">
        <f>IF('Data Entry'!A27="","",'Data Entry'!A27)</f>
        <v>20</v>
      </c>
      <c r="B23" s="22" t="str">
        <f>IF('Data Entry'!B27="","",'Data Entry'!B27)</f>
        <v/>
      </c>
      <c r="C23" s="20"/>
    </row>
    <row r="24" spans="1:3" ht="21.9" customHeight="1">
      <c r="A24" s="21">
        <f>IF('Data Entry'!A28="","",'Data Entry'!A28)</f>
        <v>21</v>
      </c>
      <c r="B24" s="22" t="str">
        <f>IF('Data Entry'!B28="","",'Data Entry'!B28)</f>
        <v/>
      </c>
      <c r="C24" s="20"/>
    </row>
    <row r="25" spans="1:3" ht="21.9" customHeight="1">
      <c r="A25" s="21">
        <f>IF('Data Entry'!A29="","",'Data Entry'!A29)</f>
        <v>22</v>
      </c>
      <c r="B25" s="22" t="str">
        <f>IF('Data Entry'!B29="","",'Data Entry'!B29)</f>
        <v/>
      </c>
      <c r="C25" s="20"/>
    </row>
    <row r="26" spans="1:3" ht="21.9" customHeight="1">
      <c r="A26" s="21">
        <f>IF('Data Entry'!A30="","",'Data Entry'!A30)</f>
        <v>23</v>
      </c>
      <c r="B26" s="22" t="str">
        <f>IF('Data Entry'!B30="","",'Data Entry'!B30)</f>
        <v/>
      </c>
      <c r="C26" s="20"/>
    </row>
    <row r="27" spans="1:3" ht="21.9" customHeight="1">
      <c r="A27" s="21">
        <f>IF('Data Entry'!A31="","",'Data Entry'!A31)</f>
        <v>24</v>
      </c>
      <c r="B27" s="22" t="str">
        <f>IF('Data Entry'!B31="","",'Data Entry'!B31)</f>
        <v/>
      </c>
      <c r="C27" s="20"/>
    </row>
    <row r="28" spans="1:3" ht="21.9" customHeight="1">
      <c r="A28" s="21">
        <f>IF('Data Entry'!A32="","",'Data Entry'!A32)</f>
        <v>25</v>
      </c>
      <c r="B28" s="22" t="str">
        <f>IF('Data Entry'!B32="","",'Data Entry'!B32)</f>
        <v/>
      </c>
      <c r="C28" s="20"/>
    </row>
    <row r="29" spans="1:3" ht="21.9" customHeight="1">
      <c r="A29" s="21">
        <f>IF('Data Entry'!A33="","",'Data Entry'!A33)</f>
        <v>26</v>
      </c>
      <c r="B29" s="22" t="str">
        <f>IF('Data Entry'!B33="","",'Data Entry'!B33)</f>
        <v/>
      </c>
      <c r="C29" s="20"/>
    </row>
    <row r="30" spans="1:3" ht="21.9" customHeight="1">
      <c r="A30" s="21">
        <f>IF('Data Entry'!A34="","",'Data Entry'!A34)</f>
        <v>27</v>
      </c>
      <c r="B30" s="22" t="str">
        <f>IF('Data Entry'!B34="","",'Data Entry'!B34)</f>
        <v/>
      </c>
      <c r="C30" s="20"/>
    </row>
    <row r="31" spans="1:3" ht="21.9" customHeight="1">
      <c r="A31" s="21">
        <f>IF('Data Entry'!A35="","",'Data Entry'!A35)</f>
        <v>28</v>
      </c>
      <c r="B31" s="22" t="str">
        <f>IF('Data Entry'!B35="","",'Data Entry'!B35)</f>
        <v/>
      </c>
      <c r="C31" s="20"/>
    </row>
    <row r="32" spans="1:3" ht="21.9" customHeight="1">
      <c r="A32" s="21">
        <f>IF('Data Entry'!A36="","",'Data Entry'!A36)</f>
        <v>29</v>
      </c>
      <c r="B32" s="22" t="str">
        <f>IF('Data Entry'!B36="","",'Data Entry'!B36)</f>
        <v/>
      </c>
      <c r="C32" s="20"/>
    </row>
    <row r="33" spans="1:3" ht="21.9" customHeight="1">
      <c r="A33" s="21">
        <f>IF('Data Entry'!A37="","",'Data Entry'!A37)</f>
        <v>30</v>
      </c>
      <c r="B33" s="22" t="str">
        <f>IF('Data Entry'!B37="","",'Data Entry'!B37)</f>
        <v/>
      </c>
      <c r="C33" s="20"/>
    </row>
    <row r="34" spans="1:3" ht="21.9" customHeight="1">
      <c r="A34" s="21">
        <f>IF('Data Entry'!A38="","",'Data Entry'!A38)</f>
        <v>31</v>
      </c>
      <c r="B34" s="22" t="str">
        <f>IF('Data Entry'!B38="","",'Data Entry'!B38)</f>
        <v/>
      </c>
      <c r="C34" s="20"/>
    </row>
    <row r="35" spans="1:3" ht="21.9" customHeight="1">
      <c r="A35" s="21">
        <f>IF('Data Entry'!A39="","",'Data Entry'!A39)</f>
        <v>32</v>
      </c>
      <c r="B35" s="22" t="str">
        <f>IF('Data Entry'!B39="","",'Data Entry'!B39)</f>
        <v/>
      </c>
      <c r="C35" s="20"/>
    </row>
    <row r="36" spans="1:3" ht="21.9" customHeight="1">
      <c r="A36" s="21">
        <f>IF('Data Entry'!A40="","",'Data Entry'!A40)</f>
        <v>33</v>
      </c>
      <c r="B36" s="22" t="str">
        <f>IF('Data Entry'!B40="","",'Data Entry'!B40)</f>
        <v/>
      </c>
      <c r="C36" s="20"/>
    </row>
    <row r="37" spans="1:3" ht="21.9" customHeight="1">
      <c r="A37" s="21">
        <f>IF('Data Entry'!A41="","",'Data Entry'!A41)</f>
        <v>34</v>
      </c>
      <c r="B37" s="22" t="str">
        <f>IF('Data Entry'!B41="","",'Data Entry'!B41)</f>
        <v/>
      </c>
      <c r="C37" s="20"/>
    </row>
    <row r="38" spans="1:3" ht="21.9" customHeight="1">
      <c r="A38" s="21">
        <f>IF('Data Entry'!A42="","",'Data Entry'!A42)</f>
        <v>35</v>
      </c>
      <c r="B38" s="22" t="str">
        <f>IF('Data Entry'!B42="","",'Data Entry'!B42)</f>
        <v/>
      </c>
      <c r="C38" s="20"/>
    </row>
    <row r="39" spans="1:3" ht="21.9" customHeight="1">
      <c r="A39" s="21">
        <f>IF('Data Entry'!A43="","",'Data Entry'!A43)</f>
        <v>36</v>
      </c>
      <c r="B39" s="22" t="str">
        <f>IF('Data Entry'!B43="","",'Data Entry'!B43)</f>
        <v/>
      </c>
      <c r="C39" s="20"/>
    </row>
    <row r="40" spans="1:3" ht="21.9" customHeight="1">
      <c r="A40" s="21">
        <f>IF('Data Entry'!A44="","",'Data Entry'!A44)</f>
        <v>37</v>
      </c>
      <c r="B40" s="22" t="str">
        <f>IF('Data Entry'!B44="","",'Data Entry'!B44)</f>
        <v/>
      </c>
      <c r="C40" s="20"/>
    </row>
    <row r="41" spans="1:3" ht="21.9" customHeight="1">
      <c r="A41" s="21">
        <f>IF('Data Entry'!A45="","",'Data Entry'!A45)</f>
        <v>38</v>
      </c>
      <c r="B41" s="22" t="str">
        <f>IF('Data Entry'!B45="","",'Data Entry'!B45)</f>
        <v/>
      </c>
      <c r="C41" s="20"/>
    </row>
    <row r="42" spans="1:3" ht="21.9" customHeight="1">
      <c r="A42" s="21">
        <f>IF('Data Entry'!A46="","",'Data Entry'!A46)</f>
        <v>39</v>
      </c>
      <c r="B42" s="22" t="str">
        <f>IF('Data Entry'!B46="","",'Data Entry'!B46)</f>
        <v/>
      </c>
      <c r="C42" s="20"/>
    </row>
    <row r="43" spans="1:3" ht="21.9" customHeight="1">
      <c r="A43" s="21">
        <f>IF('Data Entry'!A47="","",'Data Entry'!A47)</f>
        <v>40</v>
      </c>
      <c r="B43" s="22" t="str">
        <f>IF('Data Entry'!B47="","",'Data Entry'!B47)</f>
        <v/>
      </c>
      <c r="C43" s="20"/>
    </row>
    <row r="44" spans="1:3" ht="21.9" customHeight="1">
      <c r="A44" s="21">
        <f>IF('Data Entry'!A48="","",'Data Entry'!A48)</f>
        <v>41</v>
      </c>
      <c r="B44" s="22" t="str">
        <f>IF('Data Entry'!B48="","",'Data Entry'!B48)</f>
        <v/>
      </c>
      <c r="C44" s="20"/>
    </row>
    <row r="45" spans="1:3" ht="21.9" customHeight="1">
      <c r="A45" s="21">
        <f>IF('Data Entry'!A49="","",'Data Entry'!A49)</f>
        <v>42</v>
      </c>
      <c r="B45" s="22" t="str">
        <f>IF('Data Entry'!B49="","",'Data Entry'!B49)</f>
        <v/>
      </c>
      <c r="C45" s="20"/>
    </row>
    <row r="46" spans="1:3" ht="21.9" customHeight="1">
      <c r="A46" s="21">
        <f>IF('Data Entry'!A50="","",'Data Entry'!A50)</f>
        <v>43</v>
      </c>
      <c r="B46" s="22" t="str">
        <f>IF('Data Entry'!B50="","",'Data Entry'!B50)</f>
        <v/>
      </c>
      <c r="C46" s="20"/>
    </row>
    <row r="47" spans="1:3" ht="21.9" customHeight="1">
      <c r="A47" s="21">
        <f>IF('Data Entry'!A51="","",'Data Entry'!A51)</f>
        <v>44</v>
      </c>
      <c r="B47" s="22" t="str">
        <f>IF('Data Entry'!B51="","",'Data Entry'!B51)</f>
        <v/>
      </c>
      <c r="C47" s="20"/>
    </row>
    <row r="48" spans="1:3" ht="21.9" customHeight="1">
      <c r="A48" s="21">
        <f>IF('Data Entry'!A52="","",'Data Entry'!A52)</f>
        <v>45</v>
      </c>
      <c r="B48" s="22" t="str">
        <f>IF('Data Entry'!B52="","",'Data Entry'!B52)</f>
        <v/>
      </c>
      <c r="C48" s="20"/>
    </row>
    <row r="49" spans="1:3" ht="21.9" customHeight="1">
      <c r="A49" s="21">
        <f>IF('Data Entry'!A53="","",'Data Entry'!A53)</f>
        <v>46</v>
      </c>
      <c r="B49" s="22" t="str">
        <f>IF('Data Entry'!B53="","",'Data Entry'!B53)</f>
        <v/>
      </c>
      <c r="C49" s="20"/>
    </row>
    <row r="50" spans="1:3" ht="21.9" customHeight="1">
      <c r="A50" s="21">
        <f>IF('Data Entry'!A54="","",'Data Entry'!A54)</f>
        <v>47</v>
      </c>
      <c r="B50" s="22" t="str">
        <f>IF('Data Entry'!B54="","",'Data Entry'!B54)</f>
        <v/>
      </c>
      <c r="C50" s="20"/>
    </row>
    <row r="51" spans="1:3" ht="21.9" customHeight="1">
      <c r="A51" s="21">
        <f>IF('Data Entry'!A55="","",'Data Entry'!A55)</f>
        <v>48</v>
      </c>
      <c r="B51" s="22" t="str">
        <f>IF('Data Entry'!B55="","",'Data Entry'!B55)</f>
        <v/>
      </c>
      <c r="C51" s="20"/>
    </row>
    <row r="52" spans="1:3" ht="21.9" customHeight="1">
      <c r="A52" s="21">
        <f>IF('Data Entry'!A56="","",'Data Entry'!A56)</f>
        <v>49</v>
      </c>
      <c r="B52" s="22" t="str">
        <f>IF('Data Entry'!B56="","",'Data Entry'!B56)</f>
        <v/>
      </c>
      <c r="C52" s="20"/>
    </row>
    <row r="53" spans="1:3" ht="21.9" customHeight="1">
      <c r="A53" s="21">
        <f>IF('Data Entry'!A57="","",'Data Entry'!A57)</f>
        <v>50</v>
      </c>
      <c r="B53" s="22" t="str">
        <f>IF('Data Entry'!B57="","",'Data Entry'!B57)</f>
        <v/>
      </c>
      <c r="C53" s="20"/>
    </row>
    <row r="54" spans="1:3" ht="21.9" customHeight="1">
      <c r="A54" s="21">
        <f>IF('Data Entry'!A58="","",'Data Entry'!A58)</f>
        <v>51</v>
      </c>
      <c r="B54" s="22" t="str">
        <f>IF('Data Entry'!B58="","",'Data Entry'!B58)</f>
        <v/>
      </c>
      <c r="C54" s="20"/>
    </row>
    <row r="55" spans="1:3" ht="21.9" customHeight="1">
      <c r="A55" s="21">
        <f>IF('Data Entry'!A59="","",'Data Entry'!A59)</f>
        <v>52</v>
      </c>
      <c r="B55" s="22" t="str">
        <f>IF('Data Entry'!B59="","",'Data Entry'!B59)</f>
        <v/>
      </c>
      <c r="C55" s="20"/>
    </row>
    <row r="56" spans="1:3" ht="21.9" customHeight="1">
      <c r="A56" s="21">
        <f>IF('Data Entry'!A60="","",'Data Entry'!A60)</f>
        <v>53</v>
      </c>
      <c r="B56" s="22" t="str">
        <f>IF('Data Entry'!B60="","",'Data Entry'!B60)</f>
        <v/>
      </c>
      <c r="C56" s="20"/>
    </row>
    <row r="57" spans="1:3" ht="21.9" customHeight="1">
      <c r="A57" s="21">
        <f>IF('Data Entry'!A61="","",'Data Entry'!A61)</f>
        <v>54</v>
      </c>
      <c r="B57" s="22" t="str">
        <f>IF('Data Entry'!B61="","",'Data Entry'!B61)</f>
        <v/>
      </c>
      <c r="C57" s="20"/>
    </row>
    <row r="58" spans="1:3" ht="21.9" customHeight="1">
      <c r="A58" s="21">
        <f>IF('Data Entry'!A62="","",'Data Entry'!A62)</f>
        <v>55</v>
      </c>
      <c r="B58" s="22" t="str">
        <f>IF('Data Entry'!B62="","",'Data Entry'!B62)</f>
        <v/>
      </c>
      <c r="C58" s="20"/>
    </row>
    <row r="59" spans="1:3" ht="21.9" customHeight="1">
      <c r="A59" s="21">
        <f>IF('Data Entry'!A63="","",'Data Entry'!A63)</f>
        <v>56</v>
      </c>
      <c r="B59" s="22" t="str">
        <f>IF('Data Entry'!B63="","",'Data Entry'!B63)</f>
        <v/>
      </c>
      <c r="C59" s="20"/>
    </row>
    <row r="60" spans="1:3" ht="21.9" customHeight="1">
      <c r="A60" s="21">
        <f>IF('Data Entry'!A64="","",'Data Entry'!A64)</f>
        <v>57</v>
      </c>
      <c r="B60" s="22" t="str">
        <f>IF('Data Entry'!B64="","",'Data Entry'!B64)</f>
        <v/>
      </c>
      <c r="C60" s="20"/>
    </row>
    <row r="61" spans="1:3" ht="21.9" customHeight="1">
      <c r="A61" s="21">
        <f>IF('Data Entry'!A65="","",'Data Entry'!A65)</f>
        <v>58</v>
      </c>
      <c r="B61" s="22" t="str">
        <f>IF('Data Entry'!B65="","",'Data Entry'!B65)</f>
        <v/>
      </c>
      <c r="C61" s="20"/>
    </row>
    <row r="62" spans="1:3" ht="21.9" customHeight="1">
      <c r="A62" s="21">
        <f>IF('Data Entry'!A66="","",'Data Entry'!A66)</f>
        <v>59</v>
      </c>
      <c r="B62" s="22" t="str">
        <f>IF('Data Entry'!B66="","",'Data Entry'!B66)</f>
        <v/>
      </c>
      <c r="C62" s="20"/>
    </row>
    <row r="63" spans="1:3" ht="21.9" customHeight="1">
      <c r="A63" s="21">
        <f>IF('Data Entry'!A67="","",'Data Entry'!A67)</f>
        <v>60</v>
      </c>
      <c r="B63" s="22" t="str">
        <f>IF('Data Entry'!B67="","",'Data Entry'!B67)</f>
        <v/>
      </c>
      <c r="C63" s="20"/>
    </row>
  </sheetData>
  <sheetProtection algorithmName="SHA-512" hashValue="w8PScjpzNFcT52yySOfR34SwvB6CsiC0Tkm2EP6ICRnBhAA2BdEh3IHLfpRWWuoyellYsXJGM7WALgg1gQCpxQ==" saltValue="6OyFA2RDiCH/4YSJnE5XLg==" spinCount="100000" sheet="1" objects="1" scenarios="1" formatCells="0"/>
  <protectedRanges>
    <protectedRange sqref="C2" name="Range1"/>
    <protectedRange sqref="C4:C63" name="Range2"/>
  </protectedRanges>
  <mergeCells count="1">
    <mergeCell ref="A1:C1"/>
  </mergeCells>
  <conditionalFormatting sqref="A4:C63">
    <cfRule type="expression" dxfId="13" priority="2">
      <formula>$A4=""</formula>
    </cfRule>
  </conditionalFormatting>
  <conditionalFormatting sqref="C2">
    <cfRule type="containsBlanks" dxfId="12" priority="1">
      <formula>LEN(TRIM(C2))=0</formula>
    </cfRule>
  </conditionalFormatting>
  <dataValidations count="2">
    <dataValidation type="whole" allowBlank="1" showInputMessage="1" showErrorMessage="1" errorTitle="અમાન્ય એન્ટ્રી" error="ફક્ત આંકડાકીય માહિતી લખો._x000a__x000a_બ્રિજેશ પટેલ" promptTitle="કુલ કાર્ય દિવસ" prompt="સદર વર્ષના કુલ કાર્ય દિવસ લખો." sqref="C2" xr:uid="{B4620A41-9200-44E3-94D4-8F90465C47D5}">
      <formula1>0</formula1>
      <formula2>300</formula2>
    </dataValidation>
    <dataValidation type="whole" allowBlank="1" showInputMessage="1" showErrorMessage="1" errorTitle="ફક્ત આંકડાકીય માહિતી" error="કુલ કાર્ય દિવસ થી વધુ ના હોવા જોઈએ._x000a_ફક્ત આંકડાકીય માહિતી લખો._x000a__x000a_બ્રિજેશ પટેલ" promptTitle="કાર્ય દિવસ" prompt="આજ દિન સુધીના કુલ કાર્ય દિવસ લખવા." sqref="C4:C63" xr:uid="{1AC4522D-5A17-4F46-ACCB-5BDFB19DD903}">
      <formula1>0</formula1>
      <formula2>VALUE(C2)</formula2>
    </dataValidation>
  </dataValidations>
  <printOptions horizontalCentered="1"/>
  <pageMargins left="0.27559055118110237" right="0.23622047244094491" top="0.43307086614173229" bottom="0.39370078740157483" header="0.31496062992125984" footer="0.31496062992125984"/>
  <pageSetup paperSize="9" orientation="portrait" verticalDpi="0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D92960-E923-4F88-B989-0802561E85A0}">
  <sheetPr>
    <tabColor rgb="FF0000CC"/>
  </sheetPr>
  <dimension ref="A1:H62"/>
  <sheetViews>
    <sheetView showGridLines="0" zoomScaleNormal="100" workbookViewId="0">
      <pane xSplit="3" ySplit="2" topLeftCell="D3" activePane="bottomRight" state="frozen"/>
      <selection pane="topRight" activeCell="D1" sqref="D1"/>
      <selection pane="bottomLeft" activeCell="A4" sqref="A4"/>
      <selection pane="bottomRight" activeCell="B3" sqref="B3"/>
    </sheetView>
  </sheetViews>
  <sheetFormatPr defaultRowHeight="14.4"/>
  <cols>
    <col min="1" max="1" width="7.33203125" customWidth="1"/>
    <col min="2" max="2" width="31.44140625" customWidth="1"/>
    <col min="3" max="3" width="1.44140625" customWidth="1"/>
    <col min="4" max="4" width="14.21875" customWidth="1"/>
    <col min="5" max="6" width="13.77734375" customWidth="1"/>
    <col min="7" max="7" width="14.77734375" customWidth="1"/>
    <col min="8" max="8" width="1.109375" customWidth="1"/>
  </cols>
  <sheetData>
    <row r="1" spans="1:8" ht="40.5" customHeight="1">
      <c r="A1" s="402" t="s">
        <v>454</v>
      </c>
      <c r="B1" s="402"/>
      <c r="C1" s="402"/>
      <c r="D1" s="402"/>
      <c r="E1" s="402"/>
      <c r="F1" s="402"/>
      <c r="G1" s="402"/>
      <c r="H1" s="402"/>
    </row>
    <row r="2" spans="1:8" ht="72.599999999999994" customHeight="1">
      <c r="A2" s="312" t="s">
        <v>17</v>
      </c>
      <c r="B2" s="312" t="s">
        <v>18</v>
      </c>
      <c r="D2" s="313" t="s">
        <v>453</v>
      </c>
      <c r="E2" s="313" t="s">
        <v>107</v>
      </c>
      <c r="F2" s="313" t="s">
        <v>68</v>
      </c>
      <c r="G2" s="313" t="s">
        <v>455</v>
      </c>
    </row>
    <row r="3" spans="1:8" ht="21.9" customHeight="1">
      <c r="A3" s="21">
        <f>IF('Data Entry'!A8="","",'Data Entry'!A8)</f>
        <v>1</v>
      </c>
      <c r="B3" s="314" t="str">
        <f>IF('Data Entry'!B8="","",'Data Entry'!B8)</f>
        <v>પટેલ બ્રિજેશકુમાર કાળાભાઈ</v>
      </c>
      <c r="D3" s="233">
        <f>IF('Attandance Day'!C4="","",'Attandance Day'!C4)</f>
        <v>200</v>
      </c>
      <c r="E3" s="315">
        <f>IF('PATRAK-C'!AP8="","",'PATRAK-C'!AP8)</f>
        <v>0.85199999999999998</v>
      </c>
      <c r="F3" s="233">
        <f>IF('PATRAK-C'!AQ8="","",'PATRAK-C'!AQ8)</f>
        <v>1</v>
      </c>
      <c r="G3" s="315">
        <f>IFERROR(IF(A3="","",D3/'Attandance Day'!$C$2),"")</f>
        <v>0.85836909871244638</v>
      </c>
    </row>
    <row r="4" spans="1:8" ht="21.9" customHeight="1">
      <c r="A4" s="21">
        <f>IF('Data Entry'!A9="","",'Data Entry'!A9)</f>
        <v>2</v>
      </c>
      <c r="B4" s="314" t="str">
        <f>IF('Data Entry'!B9="","",'Data Entry'!B9)</f>
        <v/>
      </c>
      <c r="D4" s="233" t="str">
        <f>IF('Attandance Day'!C5="","",'Attandance Day'!C5)</f>
        <v/>
      </c>
      <c r="E4" s="315" t="str">
        <f>IF('PATRAK-C'!AP9="","",'PATRAK-C'!AP9)</f>
        <v/>
      </c>
      <c r="F4" s="316" t="str">
        <f>IF('PATRAK-C'!AQ9="","",'PATRAK-C'!AQ9)</f>
        <v/>
      </c>
      <c r="G4" s="315" t="str">
        <f>IFERROR(IF(A4="","",D4/'Attandance Day'!$C$2),"")</f>
        <v/>
      </c>
    </row>
    <row r="5" spans="1:8" ht="21.9" customHeight="1">
      <c r="A5" s="21">
        <f>IF('Data Entry'!A10="","",'Data Entry'!A10)</f>
        <v>3</v>
      </c>
      <c r="B5" s="314" t="str">
        <f>IF('Data Entry'!B10="","",'Data Entry'!B10)</f>
        <v/>
      </c>
      <c r="D5" s="233" t="str">
        <f>IF('Attandance Day'!C6="","",'Attandance Day'!C6)</f>
        <v/>
      </c>
      <c r="E5" s="315" t="str">
        <f>IF('PATRAK-C'!AP10="","",'PATRAK-C'!AP10)</f>
        <v/>
      </c>
      <c r="F5" s="316" t="str">
        <f>IF('PATRAK-C'!AQ10="","",'PATRAK-C'!AQ10)</f>
        <v/>
      </c>
      <c r="G5" s="315" t="str">
        <f>IFERROR(IF(A5="","",D5/'Attandance Day'!$C$2),"")</f>
        <v/>
      </c>
    </row>
    <row r="6" spans="1:8" ht="21.9" customHeight="1">
      <c r="A6" s="21">
        <f>IF('Data Entry'!A11="","",'Data Entry'!A11)</f>
        <v>4</v>
      </c>
      <c r="B6" s="314" t="str">
        <f>IF('Data Entry'!B11="","",'Data Entry'!B11)</f>
        <v/>
      </c>
      <c r="D6" s="233" t="str">
        <f>IF('Attandance Day'!C7="","",'Attandance Day'!C7)</f>
        <v/>
      </c>
      <c r="E6" s="315" t="str">
        <f>IF('PATRAK-C'!AP11="","",'PATRAK-C'!AP11)</f>
        <v/>
      </c>
      <c r="F6" s="316" t="str">
        <f>IF('PATRAK-C'!AQ11="","",'PATRAK-C'!AQ11)</f>
        <v/>
      </c>
      <c r="G6" s="315" t="str">
        <f>IFERROR(IF(A6="","",D6/'Attandance Day'!$C$2),"")</f>
        <v/>
      </c>
    </row>
    <row r="7" spans="1:8" ht="21.9" customHeight="1">
      <c r="A7" s="21">
        <f>IF('Data Entry'!A12="","",'Data Entry'!A12)</f>
        <v>5</v>
      </c>
      <c r="B7" s="314" t="str">
        <f>IF('Data Entry'!B12="","",'Data Entry'!B12)</f>
        <v/>
      </c>
      <c r="D7" s="233" t="str">
        <f>IF('Attandance Day'!C8="","",'Attandance Day'!C8)</f>
        <v/>
      </c>
      <c r="E7" s="315" t="str">
        <f>IF('PATRAK-C'!AP12="","",'PATRAK-C'!AP12)</f>
        <v/>
      </c>
      <c r="F7" s="316" t="str">
        <f>IF('PATRAK-C'!AQ12="","",'PATRAK-C'!AQ12)</f>
        <v/>
      </c>
      <c r="G7" s="315" t="str">
        <f>IFERROR(IF(A7="","",D7/'Attandance Day'!$C$2),"")</f>
        <v/>
      </c>
    </row>
    <row r="8" spans="1:8" ht="21.9" customHeight="1">
      <c r="A8" s="21">
        <f>IF('Data Entry'!A13="","",'Data Entry'!A13)</f>
        <v>6</v>
      </c>
      <c r="B8" s="314" t="str">
        <f>IF('Data Entry'!B13="","",'Data Entry'!B13)</f>
        <v/>
      </c>
      <c r="D8" s="233" t="str">
        <f>IF('Attandance Day'!C9="","",'Attandance Day'!C9)</f>
        <v/>
      </c>
      <c r="E8" s="315" t="str">
        <f>IF('PATRAK-C'!AP13="","",'PATRAK-C'!AP13)</f>
        <v/>
      </c>
      <c r="F8" s="316" t="str">
        <f>IF('PATRAK-C'!AQ13="","",'PATRAK-C'!AQ13)</f>
        <v/>
      </c>
      <c r="G8" s="315" t="str">
        <f>IFERROR(IF(A8="","",D8/'Attandance Day'!$C$2),"")</f>
        <v/>
      </c>
    </row>
    <row r="9" spans="1:8" ht="21.9" customHeight="1">
      <c r="A9" s="21">
        <f>IF('Data Entry'!A14="","",'Data Entry'!A14)</f>
        <v>7</v>
      </c>
      <c r="B9" s="314" t="str">
        <f>IF('Data Entry'!B14="","",'Data Entry'!B14)</f>
        <v/>
      </c>
      <c r="D9" s="233" t="str">
        <f>IF('Attandance Day'!C10="","",'Attandance Day'!C10)</f>
        <v/>
      </c>
      <c r="E9" s="315" t="str">
        <f>IF('PATRAK-C'!AP14="","",'PATRAK-C'!AP14)</f>
        <v/>
      </c>
      <c r="F9" s="316" t="str">
        <f>IF('PATRAK-C'!AQ14="","",'PATRAK-C'!AQ14)</f>
        <v/>
      </c>
      <c r="G9" s="315" t="str">
        <f>IFERROR(IF(A9="","",D9/'Attandance Day'!$C$2),"")</f>
        <v/>
      </c>
    </row>
    <row r="10" spans="1:8" ht="21.9" customHeight="1">
      <c r="A10" s="21">
        <f>IF('Data Entry'!A15="","",'Data Entry'!A15)</f>
        <v>8</v>
      </c>
      <c r="B10" s="314" t="str">
        <f>IF('Data Entry'!B15="","",'Data Entry'!B15)</f>
        <v/>
      </c>
      <c r="D10" s="233" t="str">
        <f>IF('Attandance Day'!C11="","",'Attandance Day'!C11)</f>
        <v/>
      </c>
      <c r="E10" s="315" t="str">
        <f>IF('PATRAK-C'!AP15="","",'PATRAK-C'!AP15)</f>
        <v/>
      </c>
      <c r="F10" s="316" t="str">
        <f>IF('PATRAK-C'!AQ15="","",'PATRAK-C'!AQ15)</f>
        <v/>
      </c>
      <c r="G10" s="315" t="str">
        <f>IFERROR(IF(A10="","",D10/'Attandance Day'!$C$2),"")</f>
        <v/>
      </c>
    </row>
    <row r="11" spans="1:8" ht="21.9" customHeight="1">
      <c r="A11" s="21">
        <f>IF('Data Entry'!A16="","",'Data Entry'!A16)</f>
        <v>9</v>
      </c>
      <c r="B11" s="314" t="str">
        <f>IF('Data Entry'!B16="","",'Data Entry'!B16)</f>
        <v/>
      </c>
      <c r="D11" s="233" t="str">
        <f>IF('Attandance Day'!C12="","",'Attandance Day'!C12)</f>
        <v/>
      </c>
      <c r="E11" s="315" t="str">
        <f>IF('PATRAK-C'!AP16="","",'PATRAK-C'!AP16)</f>
        <v/>
      </c>
      <c r="F11" s="316" t="str">
        <f>IF('PATRAK-C'!AQ16="","",'PATRAK-C'!AQ16)</f>
        <v/>
      </c>
      <c r="G11" s="315" t="str">
        <f>IFERROR(IF(A11="","",D11/'Attandance Day'!$C$2),"")</f>
        <v/>
      </c>
    </row>
    <row r="12" spans="1:8" ht="21.9" customHeight="1">
      <c r="A12" s="21">
        <f>IF('Data Entry'!A17="","",'Data Entry'!A17)</f>
        <v>10</v>
      </c>
      <c r="B12" s="314" t="str">
        <f>IF('Data Entry'!B17="","",'Data Entry'!B17)</f>
        <v/>
      </c>
      <c r="D12" s="233" t="str">
        <f>IF('Attandance Day'!C13="","",'Attandance Day'!C13)</f>
        <v/>
      </c>
      <c r="E12" s="315" t="str">
        <f>IF('PATRAK-C'!AP17="","",'PATRAK-C'!AP17)</f>
        <v/>
      </c>
      <c r="F12" s="316" t="str">
        <f>IF('PATRAK-C'!AQ17="","",'PATRAK-C'!AQ17)</f>
        <v/>
      </c>
      <c r="G12" s="315" t="str">
        <f>IFERROR(IF(A12="","",D12/'Attandance Day'!$C$2),"")</f>
        <v/>
      </c>
    </row>
    <row r="13" spans="1:8" ht="21.9" customHeight="1">
      <c r="A13" s="21">
        <f>IF('Data Entry'!A18="","",'Data Entry'!A18)</f>
        <v>11</v>
      </c>
      <c r="B13" s="314" t="str">
        <f>IF('Data Entry'!B18="","",'Data Entry'!B18)</f>
        <v/>
      </c>
      <c r="D13" s="233" t="str">
        <f>IF('Attandance Day'!C14="","",'Attandance Day'!C14)</f>
        <v/>
      </c>
      <c r="E13" s="315" t="str">
        <f>IF('PATRAK-C'!AP18="","",'PATRAK-C'!AP18)</f>
        <v/>
      </c>
      <c r="F13" s="316" t="str">
        <f>IF('PATRAK-C'!AQ18="","",'PATRAK-C'!AQ18)</f>
        <v/>
      </c>
      <c r="G13" s="315" t="str">
        <f>IFERROR(IF(A13="","",D13/'Attandance Day'!$C$2),"")</f>
        <v/>
      </c>
    </row>
    <row r="14" spans="1:8" ht="21.9" customHeight="1">
      <c r="A14" s="21">
        <f>IF('Data Entry'!A19="","",'Data Entry'!A19)</f>
        <v>12</v>
      </c>
      <c r="B14" s="314" t="str">
        <f>IF('Data Entry'!B19="","",'Data Entry'!B19)</f>
        <v/>
      </c>
      <c r="D14" s="233" t="str">
        <f>IF('Attandance Day'!C15="","",'Attandance Day'!C15)</f>
        <v/>
      </c>
      <c r="E14" s="315" t="str">
        <f>IF('PATRAK-C'!AP19="","",'PATRAK-C'!AP19)</f>
        <v/>
      </c>
      <c r="F14" s="316" t="str">
        <f>IF('PATRAK-C'!AQ19="","",'PATRAK-C'!AQ19)</f>
        <v/>
      </c>
      <c r="G14" s="315" t="str">
        <f>IFERROR(IF(A14="","",D14/'Attandance Day'!$C$2),"")</f>
        <v/>
      </c>
    </row>
    <row r="15" spans="1:8" ht="21.9" customHeight="1">
      <c r="A15" s="21">
        <f>IF('Data Entry'!A20="","",'Data Entry'!A20)</f>
        <v>13</v>
      </c>
      <c r="B15" s="314" t="str">
        <f>IF('Data Entry'!B20="","",'Data Entry'!B20)</f>
        <v/>
      </c>
      <c r="D15" s="233" t="str">
        <f>IF('Attandance Day'!C16="","",'Attandance Day'!C16)</f>
        <v/>
      </c>
      <c r="E15" s="315" t="str">
        <f>IF('PATRAK-C'!AP20="","",'PATRAK-C'!AP20)</f>
        <v/>
      </c>
      <c r="F15" s="316" t="str">
        <f>IF('PATRAK-C'!AQ20="","",'PATRAK-C'!AQ20)</f>
        <v/>
      </c>
      <c r="G15" s="315" t="str">
        <f>IFERROR(IF(A15="","",D15/'Attandance Day'!$C$2),"")</f>
        <v/>
      </c>
    </row>
    <row r="16" spans="1:8" ht="21.9" customHeight="1">
      <c r="A16" s="21">
        <f>IF('Data Entry'!A21="","",'Data Entry'!A21)</f>
        <v>14</v>
      </c>
      <c r="B16" s="314" t="str">
        <f>IF('Data Entry'!B21="","",'Data Entry'!B21)</f>
        <v/>
      </c>
      <c r="D16" s="233" t="str">
        <f>IF('Attandance Day'!C17="","",'Attandance Day'!C17)</f>
        <v/>
      </c>
      <c r="E16" s="315" t="str">
        <f>IF('PATRAK-C'!AP21="","",'PATRAK-C'!AP21)</f>
        <v/>
      </c>
      <c r="F16" s="316" t="str">
        <f>IF('PATRAK-C'!AQ21="","",'PATRAK-C'!AQ21)</f>
        <v/>
      </c>
      <c r="G16" s="315" t="str">
        <f>IFERROR(IF(A16="","",D16/'Attandance Day'!$C$2),"")</f>
        <v/>
      </c>
    </row>
    <row r="17" spans="1:7" ht="21.9" customHeight="1">
      <c r="A17" s="21">
        <f>IF('Data Entry'!A22="","",'Data Entry'!A22)</f>
        <v>15</v>
      </c>
      <c r="B17" s="314" t="str">
        <f>IF('Data Entry'!B22="","",'Data Entry'!B22)</f>
        <v/>
      </c>
      <c r="D17" s="233" t="str">
        <f>IF('Attandance Day'!C18="","",'Attandance Day'!C18)</f>
        <v/>
      </c>
      <c r="E17" s="315" t="str">
        <f>IF('PATRAK-C'!AP22="","",'PATRAK-C'!AP22)</f>
        <v/>
      </c>
      <c r="F17" s="316" t="str">
        <f>IF('PATRAK-C'!AQ22="","",'PATRAK-C'!AQ22)</f>
        <v/>
      </c>
      <c r="G17" s="315" t="str">
        <f>IFERROR(IF(A17="","",D17/'Attandance Day'!$C$2),"")</f>
        <v/>
      </c>
    </row>
    <row r="18" spans="1:7" ht="21.9" customHeight="1">
      <c r="A18" s="21">
        <f>IF('Data Entry'!A23="","",'Data Entry'!A23)</f>
        <v>16</v>
      </c>
      <c r="B18" s="314" t="str">
        <f>IF('Data Entry'!B23="","",'Data Entry'!B23)</f>
        <v/>
      </c>
      <c r="D18" s="233" t="str">
        <f>IF('Attandance Day'!C19="","",'Attandance Day'!C19)</f>
        <v/>
      </c>
      <c r="E18" s="315" t="str">
        <f>IF('PATRAK-C'!AP23="","",'PATRAK-C'!AP23)</f>
        <v/>
      </c>
      <c r="F18" s="316" t="str">
        <f>IF('PATRAK-C'!AQ23="","",'PATRAK-C'!AQ23)</f>
        <v/>
      </c>
      <c r="G18" s="315" t="str">
        <f>IFERROR(IF(A18="","",D18/'Attandance Day'!$C$2),"")</f>
        <v/>
      </c>
    </row>
    <row r="19" spans="1:7" ht="21.9" customHeight="1">
      <c r="A19" s="21">
        <f>IF('Data Entry'!A24="","",'Data Entry'!A24)</f>
        <v>17</v>
      </c>
      <c r="B19" s="314" t="str">
        <f>IF('Data Entry'!B24="","",'Data Entry'!B24)</f>
        <v/>
      </c>
      <c r="D19" s="233" t="str">
        <f>IF('Attandance Day'!C20="","",'Attandance Day'!C20)</f>
        <v/>
      </c>
      <c r="E19" s="315" t="str">
        <f>IF('PATRAK-C'!AP24="","",'PATRAK-C'!AP24)</f>
        <v/>
      </c>
      <c r="F19" s="316" t="str">
        <f>IF('PATRAK-C'!AQ24="","",'PATRAK-C'!AQ24)</f>
        <v/>
      </c>
      <c r="G19" s="315" t="str">
        <f>IFERROR(IF(A19="","",D19/'Attandance Day'!$C$2),"")</f>
        <v/>
      </c>
    </row>
    <row r="20" spans="1:7" ht="21.9" customHeight="1">
      <c r="A20" s="21">
        <f>IF('Data Entry'!A25="","",'Data Entry'!A25)</f>
        <v>18</v>
      </c>
      <c r="B20" s="314" t="str">
        <f>IF('Data Entry'!B25="","",'Data Entry'!B25)</f>
        <v/>
      </c>
      <c r="D20" s="233" t="str">
        <f>IF('Attandance Day'!C21="","",'Attandance Day'!C21)</f>
        <v/>
      </c>
      <c r="E20" s="315" t="str">
        <f>IF('PATRAK-C'!AP25="","",'PATRAK-C'!AP25)</f>
        <v/>
      </c>
      <c r="F20" s="316" t="str">
        <f>IF('PATRAK-C'!AQ25="","",'PATRAK-C'!AQ25)</f>
        <v/>
      </c>
      <c r="G20" s="315" t="str">
        <f>IFERROR(IF(A20="","",D20/'Attandance Day'!$C$2),"")</f>
        <v/>
      </c>
    </row>
    <row r="21" spans="1:7" ht="21.9" customHeight="1">
      <c r="A21" s="21">
        <f>IF('Data Entry'!A26="","",'Data Entry'!A26)</f>
        <v>19</v>
      </c>
      <c r="B21" s="314" t="str">
        <f>IF('Data Entry'!B26="","",'Data Entry'!B26)</f>
        <v/>
      </c>
      <c r="D21" s="233" t="str">
        <f>IF('Attandance Day'!C22="","",'Attandance Day'!C22)</f>
        <v/>
      </c>
      <c r="E21" s="315" t="str">
        <f>IF('PATRAK-C'!AP26="","",'PATRAK-C'!AP26)</f>
        <v/>
      </c>
      <c r="F21" s="316" t="str">
        <f>IF('PATRAK-C'!AQ26="","",'PATRAK-C'!AQ26)</f>
        <v/>
      </c>
      <c r="G21" s="315" t="str">
        <f>IFERROR(IF(A21="","",D21/'Attandance Day'!$C$2),"")</f>
        <v/>
      </c>
    </row>
    <row r="22" spans="1:7" ht="21.9" customHeight="1">
      <c r="A22" s="21">
        <f>IF('Data Entry'!A27="","",'Data Entry'!A27)</f>
        <v>20</v>
      </c>
      <c r="B22" s="314" t="str">
        <f>IF('Data Entry'!B27="","",'Data Entry'!B27)</f>
        <v/>
      </c>
      <c r="D22" s="233" t="str">
        <f>IF('Attandance Day'!C23="","",'Attandance Day'!C23)</f>
        <v/>
      </c>
      <c r="E22" s="315" t="str">
        <f>IF('PATRAK-C'!AP27="","",'PATRAK-C'!AP27)</f>
        <v/>
      </c>
      <c r="F22" s="316" t="str">
        <f>IF('PATRAK-C'!AQ27="","",'PATRAK-C'!AQ27)</f>
        <v/>
      </c>
      <c r="G22" s="315" t="str">
        <f>IFERROR(IF(A22="","",D22/'Attandance Day'!$C$2),"")</f>
        <v/>
      </c>
    </row>
    <row r="23" spans="1:7" ht="21.9" customHeight="1">
      <c r="A23" s="21">
        <f>IF('Data Entry'!A28="","",'Data Entry'!A28)</f>
        <v>21</v>
      </c>
      <c r="B23" s="314" t="str">
        <f>IF('Data Entry'!B28="","",'Data Entry'!B28)</f>
        <v/>
      </c>
      <c r="D23" s="233" t="str">
        <f>IF('Attandance Day'!C24="","",'Attandance Day'!C24)</f>
        <v/>
      </c>
      <c r="E23" s="315" t="str">
        <f>IF('PATRAK-C'!AP28="","",'PATRAK-C'!AP28)</f>
        <v/>
      </c>
      <c r="F23" s="316" t="str">
        <f>IF('PATRAK-C'!AQ28="","",'PATRAK-C'!AQ28)</f>
        <v/>
      </c>
      <c r="G23" s="315" t="str">
        <f>IFERROR(IF(A23="","",D23/'Attandance Day'!$C$2),"")</f>
        <v/>
      </c>
    </row>
    <row r="24" spans="1:7" ht="21.9" customHeight="1">
      <c r="A24" s="21">
        <f>IF('Data Entry'!A29="","",'Data Entry'!A29)</f>
        <v>22</v>
      </c>
      <c r="B24" s="314" t="str">
        <f>IF('Data Entry'!B29="","",'Data Entry'!B29)</f>
        <v/>
      </c>
      <c r="D24" s="233" t="str">
        <f>IF('Attandance Day'!C25="","",'Attandance Day'!C25)</f>
        <v/>
      </c>
      <c r="E24" s="315" t="str">
        <f>IF('PATRAK-C'!AP29="","",'PATRAK-C'!AP29)</f>
        <v/>
      </c>
      <c r="F24" s="316" t="str">
        <f>IF('PATRAK-C'!AQ29="","",'PATRAK-C'!AQ29)</f>
        <v/>
      </c>
      <c r="G24" s="315" t="str">
        <f>IFERROR(IF(A24="","",D24/'Attandance Day'!$C$2),"")</f>
        <v/>
      </c>
    </row>
    <row r="25" spans="1:7" ht="21.9" customHeight="1">
      <c r="A25" s="21">
        <f>IF('Data Entry'!A30="","",'Data Entry'!A30)</f>
        <v>23</v>
      </c>
      <c r="B25" s="314" t="str">
        <f>IF('Data Entry'!B30="","",'Data Entry'!B30)</f>
        <v/>
      </c>
      <c r="D25" s="233" t="str">
        <f>IF('Attandance Day'!C26="","",'Attandance Day'!C26)</f>
        <v/>
      </c>
      <c r="E25" s="315" t="str">
        <f>IF('PATRAK-C'!AP30="","",'PATRAK-C'!AP30)</f>
        <v/>
      </c>
      <c r="F25" s="316" t="str">
        <f>IF('PATRAK-C'!AQ30="","",'PATRAK-C'!AQ30)</f>
        <v/>
      </c>
      <c r="G25" s="315" t="str">
        <f>IFERROR(IF(A25="","",D25/'Attandance Day'!$C$2),"")</f>
        <v/>
      </c>
    </row>
    <row r="26" spans="1:7" ht="21.9" customHeight="1">
      <c r="A26" s="21">
        <f>IF('Data Entry'!A31="","",'Data Entry'!A31)</f>
        <v>24</v>
      </c>
      <c r="B26" s="314" t="str">
        <f>IF('Data Entry'!B31="","",'Data Entry'!B31)</f>
        <v/>
      </c>
      <c r="D26" s="233" t="str">
        <f>IF('Attandance Day'!C27="","",'Attandance Day'!C27)</f>
        <v/>
      </c>
      <c r="E26" s="315" t="str">
        <f>IF('PATRAK-C'!AP31="","",'PATRAK-C'!AP31)</f>
        <v/>
      </c>
      <c r="F26" s="316" t="str">
        <f>IF('PATRAK-C'!AQ31="","",'PATRAK-C'!AQ31)</f>
        <v/>
      </c>
      <c r="G26" s="315" t="str">
        <f>IFERROR(IF(A26="","",D26/'Attandance Day'!$C$2),"")</f>
        <v/>
      </c>
    </row>
    <row r="27" spans="1:7" ht="21.9" customHeight="1">
      <c r="A27" s="21">
        <f>IF('Data Entry'!A32="","",'Data Entry'!A32)</f>
        <v>25</v>
      </c>
      <c r="B27" s="314" t="str">
        <f>IF('Data Entry'!B32="","",'Data Entry'!B32)</f>
        <v/>
      </c>
      <c r="D27" s="233" t="str">
        <f>IF('Attandance Day'!C28="","",'Attandance Day'!C28)</f>
        <v/>
      </c>
      <c r="E27" s="315" t="str">
        <f>IF('PATRAK-C'!AP32="","",'PATRAK-C'!AP32)</f>
        <v/>
      </c>
      <c r="F27" s="316" t="str">
        <f>IF('PATRAK-C'!AQ32="","",'PATRAK-C'!AQ32)</f>
        <v/>
      </c>
      <c r="G27" s="315" t="str">
        <f>IFERROR(IF(A27="","",D27/'Attandance Day'!$C$2),"")</f>
        <v/>
      </c>
    </row>
    <row r="28" spans="1:7" ht="21.9" customHeight="1">
      <c r="A28" s="21">
        <f>IF('Data Entry'!A33="","",'Data Entry'!A33)</f>
        <v>26</v>
      </c>
      <c r="B28" s="314" t="str">
        <f>IF('Data Entry'!B33="","",'Data Entry'!B33)</f>
        <v/>
      </c>
      <c r="D28" s="233" t="str">
        <f>IF('Attandance Day'!C29="","",'Attandance Day'!C29)</f>
        <v/>
      </c>
      <c r="E28" s="315" t="str">
        <f>IF('PATRAK-C'!AP33="","",'PATRAK-C'!AP33)</f>
        <v/>
      </c>
      <c r="F28" s="316" t="str">
        <f>IF('PATRAK-C'!AQ33="","",'PATRAK-C'!AQ33)</f>
        <v/>
      </c>
      <c r="G28" s="315" t="str">
        <f>IFERROR(IF(A28="","",D28/'Attandance Day'!$C$2),"")</f>
        <v/>
      </c>
    </row>
    <row r="29" spans="1:7" ht="21.9" customHeight="1">
      <c r="A29" s="21">
        <f>IF('Data Entry'!A34="","",'Data Entry'!A34)</f>
        <v>27</v>
      </c>
      <c r="B29" s="314" t="str">
        <f>IF('Data Entry'!B34="","",'Data Entry'!B34)</f>
        <v/>
      </c>
      <c r="D29" s="233" t="str">
        <f>IF('Attandance Day'!C30="","",'Attandance Day'!C30)</f>
        <v/>
      </c>
      <c r="E29" s="315" t="str">
        <f>IF('PATRAK-C'!AP34="","",'PATRAK-C'!AP34)</f>
        <v/>
      </c>
      <c r="F29" s="316" t="str">
        <f>IF('PATRAK-C'!AQ34="","",'PATRAK-C'!AQ34)</f>
        <v/>
      </c>
      <c r="G29" s="315" t="str">
        <f>IFERROR(IF(A29="","",D29/'Attandance Day'!$C$2),"")</f>
        <v/>
      </c>
    </row>
    <row r="30" spans="1:7" ht="21.9" customHeight="1">
      <c r="A30" s="21">
        <f>IF('Data Entry'!A35="","",'Data Entry'!A35)</f>
        <v>28</v>
      </c>
      <c r="B30" s="314" t="str">
        <f>IF('Data Entry'!B35="","",'Data Entry'!B35)</f>
        <v/>
      </c>
      <c r="D30" s="233" t="str">
        <f>IF('Attandance Day'!C31="","",'Attandance Day'!C31)</f>
        <v/>
      </c>
      <c r="E30" s="315" t="str">
        <f>IF('PATRAK-C'!AP35="","",'PATRAK-C'!AP35)</f>
        <v/>
      </c>
      <c r="F30" s="316" t="str">
        <f>IF('PATRAK-C'!AQ35="","",'PATRAK-C'!AQ35)</f>
        <v/>
      </c>
      <c r="G30" s="315" t="str">
        <f>IFERROR(IF(A30="","",D30/'Attandance Day'!$C$2),"")</f>
        <v/>
      </c>
    </row>
    <row r="31" spans="1:7" ht="21.9" customHeight="1">
      <c r="A31" s="21">
        <f>IF('Data Entry'!A36="","",'Data Entry'!A36)</f>
        <v>29</v>
      </c>
      <c r="B31" s="314" t="str">
        <f>IF('Data Entry'!B36="","",'Data Entry'!B36)</f>
        <v/>
      </c>
      <c r="D31" s="233" t="str">
        <f>IF('Attandance Day'!C32="","",'Attandance Day'!C32)</f>
        <v/>
      </c>
      <c r="E31" s="315" t="str">
        <f>IF('PATRAK-C'!AP36="","",'PATRAK-C'!AP36)</f>
        <v/>
      </c>
      <c r="F31" s="316" t="str">
        <f>IF('PATRAK-C'!AQ36="","",'PATRAK-C'!AQ36)</f>
        <v/>
      </c>
      <c r="G31" s="315" t="str">
        <f>IFERROR(IF(A31="","",D31/'Attandance Day'!$C$2),"")</f>
        <v/>
      </c>
    </row>
    <row r="32" spans="1:7" ht="21.9" customHeight="1">
      <c r="A32" s="21">
        <f>IF('Data Entry'!A37="","",'Data Entry'!A37)</f>
        <v>30</v>
      </c>
      <c r="B32" s="314" t="str">
        <f>IF('Data Entry'!B37="","",'Data Entry'!B37)</f>
        <v/>
      </c>
      <c r="D32" s="233" t="str">
        <f>IF('Attandance Day'!C33="","",'Attandance Day'!C33)</f>
        <v/>
      </c>
      <c r="E32" s="315" t="str">
        <f>IF('PATRAK-C'!AP37="","",'PATRAK-C'!AP37)</f>
        <v/>
      </c>
      <c r="F32" s="316" t="str">
        <f>IF('PATRAK-C'!AQ37="","",'PATRAK-C'!AQ37)</f>
        <v/>
      </c>
      <c r="G32" s="315" t="str">
        <f>IFERROR(IF(A32="","",D32/'Attandance Day'!$C$2),"")</f>
        <v/>
      </c>
    </row>
    <row r="33" spans="1:7" ht="21.9" customHeight="1">
      <c r="A33" s="21">
        <f>IF('Data Entry'!A38="","",'Data Entry'!A38)</f>
        <v>31</v>
      </c>
      <c r="B33" s="314" t="str">
        <f>IF('Data Entry'!B38="","",'Data Entry'!B38)</f>
        <v/>
      </c>
      <c r="D33" s="233" t="str">
        <f>IF('Attandance Day'!C34="","",'Attandance Day'!C34)</f>
        <v/>
      </c>
      <c r="E33" s="315" t="str">
        <f>IF('PATRAK-C'!AP38="","",'PATRAK-C'!AP38)</f>
        <v/>
      </c>
      <c r="F33" s="316" t="str">
        <f>IF('PATRAK-C'!AQ38="","",'PATRAK-C'!AQ38)</f>
        <v/>
      </c>
      <c r="G33" s="315" t="str">
        <f>IFERROR(IF(A33="","",D33/'Attandance Day'!$C$2),"")</f>
        <v/>
      </c>
    </row>
    <row r="34" spans="1:7" ht="21.9" customHeight="1">
      <c r="A34" s="21">
        <f>IF('Data Entry'!A39="","",'Data Entry'!A39)</f>
        <v>32</v>
      </c>
      <c r="B34" s="314" t="str">
        <f>IF('Data Entry'!B39="","",'Data Entry'!B39)</f>
        <v/>
      </c>
      <c r="D34" s="233" t="str">
        <f>IF('Attandance Day'!C35="","",'Attandance Day'!C35)</f>
        <v/>
      </c>
      <c r="E34" s="315" t="str">
        <f>IF('PATRAK-C'!AP39="","",'PATRAK-C'!AP39)</f>
        <v/>
      </c>
      <c r="F34" s="316" t="str">
        <f>IF('PATRAK-C'!AQ39="","",'PATRAK-C'!AQ39)</f>
        <v/>
      </c>
      <c r="G34" s="315" t="str">
        <f>IFERROR(IF(A34="","",D34/'Attandance Day'!$C$2),"")</f>
        <v/>
      </c>
    </row>
    <row r="35" spans="1:7" ht="21.9" customHeight="1">
      <c r="A35" s="21">
        <f>IF('Data Entry'!A40="","",'Data Entry'!A40)</f>
        <v>33</v>
      </c>
      <c r="B35" s="314" t="str">
        <f>IF('Data Entry'!B40="","",'Data Entry'!B40)</f>
        <v/>
      </c>
      <c r="D35" s="233" t="str">
        <f>IF('Attandance Day'!C36="","",'Attandance Day'!C36)</f>
        <v/>
      </c>
      <c r="E35" s="315" t="str">
        <f>IF('PATRAK-C'!AP40="","",'PATRAK-C'!AP40)</f>
        <v/>
      </c>
      <c r="F35" s="316" t="str">
        <f>IF('PATRAK-C'!AQ40="","",'PATRAK-C'!AQ40)</f>
        <v/>
      </c>
      <c r="G35" s="315" t="str">
        <f>IFERROR(IF(A35="","",D35/'Attandance Day'!$C$2),"")</f>
        <v/>
      </c>
    </row>
    <row r="36" spans="1:7" ht="21.9" customHeight="1">
      <c r="A36" s="21">
        <f>IF('Data Entry'!A41="","",'Data Entry'!A41)</f>
        <v>34</v>
      </c>
      <c r="B36" s="314" t="str">
        <f>IF('Data Entry'!B41="","",'Data Entry'!B41)</f>
        <v/>
      </c>
      <c r="D36" s="233" t="str">
        <f>IF('Attandance Day'!C37="","",'Attandance Day'!C37)</f>
        <v/>
      </c>
      <c r="E36" s="315" t="str">
        <f>IF('PATRAK-C'!AP41="","",'PATRAK-C'!AP41)</f>
        <v/>
      </c>
      <c r="F36" s="316" t="str">
        <f>IF('PATRAK-C'!AQ41="","",'PATRAK-C'!AQ41)</f>
        <v/>
      </c>
      <c r="G36" s="315" t="str">
        <f>IFERROR(IF(A36="","",D36/'Attandance Day'!$C$2),"")</f>
        <v/>
      </c>
    </row>
    <row r="37" spans="1:7" ht="21.9" customHeight="1">
      <c r="A37" s="21">
        <f>IF('Data Entry'!A42="","",'Data Entry'!A42)</f>
        <v>35</v>
      </c>
      <c r="B37" s="314" t="str">
        <f>IF('Data Entry'!B42="","",'Data Entry'!B42)</f>
        <v/>
      </c>
      <c r="D37" s="233" t="str">
        <f>IF('Attandance Day'!C38="","",'Attandance Day'!C38)</f>
        <v/>
      </c>
      <c r="E37" s="315" t="str">
        <f>IF('PATRAK-C'!AP42="","",'PATRAK-C'!AP42)</f>
        <v/>
      </c>
      <c r="F37" s="316" t="str">
        <f>IF('PATRAK-C'!AQ42="","",'PATRAK-C'!AQ42)</f>
        <v/>
      </c>
      <c r="G37" s="315" t="str">
        <f>IFERROR(IF(A37="","",D37/'Attandance Day'!$C$2),"")</f>
        <v/>
      </c>
    </row>
    <row r="38" spans="1:7" ht="21.9" customHeight="1">
      <c r="A38" s="21">
        <f>IF('Data Entry'!A43="","",'Data Entry'!A43)</f>
        <v>36</v>
      </c>
      <c r="B38" s="314" t="str">
        <f>IF('Data Entry'!B43="","",'Data Entry'!B43)</f>
        <v/>
      </c>
      <c r="D38" s="233" t="str">
        <f>IF('Attandance Day'!C39="","",'Attandance Day'!C39)</f>
        <v/>
      </c>
      <c r="E38" s="315" t="str">
        <f>IF('PATRAK-C'!AP43="","",'PATRAK-C'!AP43)</f>
        <v/>
      </c>
      <c r="F38" s="316" t="str">
        <f>IF('PATRAK-C'!AQ43="","",'PATRAK-C'!AQ43)</f>
        <v/>
      </c>
      <c r="G38" s="315" t="str">
        <f>IFERROR(IF(A38="","",D38/'Attandance Day'!$C$2),"")</f>
        <v/>
      </c>
    </row>
    <row r="39" spans="1:7" ht="21.9" customHeight="1">
      <c r="A39" s="21">
        <f>IF('Data Entry'!A44="","",'Data Entry'!A44)</f>
        <v>37</v>
      </c>
      <c r="B39" s="314" t="str">
        <f>IF('Data Entry'!B44="","",'Data Entry'!B44)</f>
        <v/>
      </c>
      <c r="D39" s="233" t="str">
        <f>IF('Attandance Day'!C40="","",'Attandance Day'!C40)</f>
        <v/>
      </c>
      <c r="E39" s="315" t="str">
        <f>IF('PATRAK-C'!AP44="","",'PATRAK-C'!AP44)</f>
        <v/>
      </c>
      <c r="F39" s="316" t="str">
        <f>IF('PATRAK-C'!AQ44="","",'PATRAK-C'!AQ44)</f>
        <v/>
      </c>
      <c r="G39" s="315" t="str">
        <f>IFERROR(IF(A39="","",D39/'Attandance Day'!$C$2),"")</f>
        <v/>
      </c>
    </row>
    <row r="40" spans="1:7" ht="21.9" customHeight="1">
      <c r="A40" s="21">
        <f>IF('Data Entry'!A45="","",'Data Entry'!A45)</f>
        <v>38</v>
      </c>
      <c r="B40" s="314" t="str">
        <f>IF('Data Entry'!B45="","",'Data Entry'!B45)</f>
        <v/>
      </c>
      <c r="D40" s="233" t="str">
        <f>IF('Attandance Day'!C41="","",'Attandance Day'!C41)</f>
        <v/>
      </c>
      <c r="E40" s="315" t="str">
        <f>IF('PATRAK-C'!AP45="","",'PATRAK-C'!AP45)</f>
        <v/>
      </c>
      <c r="F40" s="316" t="str">
        <f>IF('PATRAK-C'!AQ45="","",'PATRAK-C'!AQ45)</f>
        <v/>
      </c>
      <c r="G40" s="315" t="str">
        <f>IFERROR(IF(A40="","",D40/'Attandance Day'!$C$2),"")</f>
        <v/>
      </c>
    </row>
    <row r="41" spans="1:7" ht="21.9" customHeight="1">
      <c r="A41" s="21">
        <f>IF('Data Entry'!A46="","",'Data Entry'!A46)</f>
        <v>39</v>
      </c>
      <c r="B41" s="314" t="str">
        <f>IF('Data Entry'!B46="","",'Data Entry'!B46)</f>
        <v/>
      </c>
      <c r="D41" s="233" t="str">
        <f>IF('Attandance Day'!C42="","",'Attandance Day'!C42)</f>
        <v/>
      </c>
      <c r="E41" s="315" t="str">
        <f>IF('PATRAK-C'!AP46="","",'PATRAK-C'!AP46)</f>
        <v/>
      </c>
      <c r="F41" s="316" t="str">
        <f>IF('PATRAK-C'!AQ46="","",'PATRAK-C'!AQ46)</f>
        <v/>
      </c>
      <c r="G41" s="315" t="str">
        <f>IFERROR(IF(A41="","",D41/'Attandance Day'!$C$2),"")</f>
        <v/>
      </c>
    </row>
    <row r="42" spans="1:7" ht="21.9" customHeight="1">
      <c r="A42" s="21">
        <f>IF('Data Entry'!A47="","",'Data Entry'!A47)</f>
        <v>40</v>
      </c>
      <c r="B42" s="314" t="str">
        <f>IF('Data Entry'!B47="","",'Data Entry'!B47)</f>
        <v/>
      </c>
      <c r="D42" s="233" t="str">
        <f>IF('Attandance Day'!C43="","",'Attandance Day'!C43)</f>
        <v/>
      </c>
      <c r="E42" s="315" t="str">
        <f>IF('PATRAK-C'!AP47="","",'PATRAK-C'!AP47)</f>
        <v/>
      </c>
      <c r="F42" s="316" t="str">
        <f>IF('PATRAK-C'!AQ47="","",'PATRAK-C'!AQ47)</f>
        <v/>
      </c>
      <c r="G42" s="315" t="str">
        <f>IFERROR(IF(A42="","",D42/'Attandance Day'!$C$2),"")</f>
        <v/>
      </c>
    </row>
    <row r="43" spans="1:7" ht="21.9" customHeight="1">
      <c r="A43" s="21">
        <f>IF('Data Entry'!A48="","",'Data Entry'!A48)</f>
        <v>41</v>
      </c>
      <c r="B43" s="314" t="str">
        <f>IF('Data Entry'!B48="","",'Data Entry'!B48)</f>
        <v/>
      </c>
      <c r="D43" s="233" t="str">
        <f>IF('Attandance Day'!C44="","",'Attandance Day'!C44)</f>
        <v/>
      </c>
      <c r="E43" s="315" t="str">
        <f>IF('PATRAK-C'!AP48="","",'PATRAK-C'!AP48)</f>
        <v/>
      </c>
      <c r="F43" s="316" t="str">
        <f>IF('PATRAK-C'!AQ48="","",'PATRAK-C'!AQ48)</f>
        <v/>
      </c>
      <c r="G43" s="315" t="str">
        <f>IFERROR(IF(A43="","",D43/'Attandance Day'!$C$2),"")</f>
        <v/>
      </c>
    </row>
    <row r="44" spans="1:7" ht="21.9" customHeight="1">
      <c r="A44" s="21">
        <f>IF('Data Entry'!A49="","",'Data Entry'!A49)</f>
        <v>42</v>
      </c>
      <c r="B44" s="314" t="str">
        <f>IF('Data Entry'!B49="","",'Data Entry'!B49)</f>
        <v/>
      </c>
      <c r="D44" s="233" t="str">
        <f>IF('Attandance Day'!C45="","",'Attandance Day'!C45)</f>
        <v/>
      </c>
      <c r="E44" s="315" t="str">
        <f>IF('PATRAK-C'!AP49="","",'PATRAK-C'!AP49)</f>
        <v/>
      </c>
      <c r="F44" s="316" t="str">
        <f>IF('PATRAK-C'!AQ49="","",'PATRAK-C'!AQ49)</f>
        <v/>
      </c>
      <c r="G44" s="315" t="str">
        <f>IFERROR(IF(A44="","",D44/'Attandance Day'!$C$2),"")</f>
        <v/>
      </c>
    </row>
    <row r="45" spans="1:7" ht="21.9" customHeight="1">
      <c r="A45" s="21">
        <f>IF('Data Entry'!A50="","",'Data Entry'!A50)</f>
        <v>43</v>
      </c>
      <c r="B45" s="314" t="str">
        <f>IF('Data Entry'!B50="","",'Data Entry'!B50)</f>
        <v/>
      </c>
      <c r="D45" s="233" t="str">
        <f>IF('Attandance Day'!C46="","",'Attandance Day'!C46)</f>
        <v/>
      </c>
      <c r="E45" s="315" t="str">
        <f>IF('PATRAK-C'!AP50="","",'PATRAK-C'!AP50)</f>
        <v/>
      </c>
      <c r="F45" s="316" t="str">
        <f>IF('PATRAK-C'!AQ50="","",'PATRAK-C'!AQ50)</f>
        <v/>
      </c>
      <c r="G45" s="315" t="str">
        <f>IFERROR(IF(A45="","",D45/'Attandance Day'!$C$2),"")</f>
        <v/>
      </c>
    </row>
    <row r="46" spans="1:7" ht="21.9" customHeight="1">
      <c r="A46" s="21">
        <f>IF('Data Entry'!A51="","",'Data Entry'!A51)</f>
        <v>44</v>
      </c>
      <c r="B46" s="314" t="str">
        <f>IF('Data Entry'!B51="","",'Data Entry'!B51)</f>
        <v/>
      </c>
      <c r="D46" s="233" t="str">
        <f>IF('Attandance Day'!C47="","",'Attandance Day'!C47)</f>
        <v/>
      </c>
      <c r="E46" s="315" t="str">
        <f>IF('PATRAK-C'!AP51="","",'PATRAK-C'!AP51)</f>
        <v/>
      </c>
      <c r="F46" s="316" t="str">
        <f>IF('PATRAK-C'!AQ51="","",'PATRAK-C'!AQ51)</f>
        <v/>
      </c>
      <c r="G46" s="315" t="str">
        <f>IFERROR(IF(A46="","",D46/'Attandance Day'!$C$2),"")</f>
        <v/>
      </c>
    </row>
    <row r="47" spans="1:7" ht="21.9" customHeight="1">
      <c r="A47" s="21">
        <f>IF('Data Entry'!A52="","",'Data Entry'!A52)</f>
        <v>45</v>
      </c>
      <c r="B47" s="314" t="str">
        <f>IF('Data Entry'!B52="","",'Data Entry'!B52)</f>
        <v/>
      </c>
      <c r="D47" s="233" t="str">
        <f>IF('Attandance Day'!C48="","",'Attandance Day'!C48)</f>
        <v/>
      </c>
      <c r="E47" s="315" t="str">
        <f>IF('PATRAK-C'!AP52="","",'PATRAK-C'!AP52)</f>
        <v/>
      </c>
      <c r="F47" s="316" t="str">
        <f>IF('PATRAK-C'!AQ52="","",'PATRAK-C'!AQ52)</f>
        <v/>
      </c>
      <c r="G47" s="315" t="str">
        <f>IFERROR(IF(A47="","",D47/'Attandance Day'!$C$2),"")</f>
        <v/>
      </c>
    </row>
    <row r="48" spans="1:7" ht="21.9" customHeight="1">
      <c r="A48" s="21">
        <f>IF('Data Entry'!A53="","",'Data Entry'!A53)</f>
        <v>46</v>
      </c>
      <c r="B48" s="314" t="str">
        <f>IF('Data Entry'!B53="","",'Data Entry'!B53)</f>
        <v/>
      </c>
      <c r="D48" s="233" t="str">
        <f>IF('Attandance Day'!C49="","",'Attandance Day'!C49)</f>
        <v/>
      </c>
      <c r="E48" s="315" t="str">
        <f>IF('PATRAK-C'!AP53="","",'PATRAK-C'!AP53)</f>
        <v/>
      </c>
      <c r="F48" s="316" t="str">
        <f>IF('PATRAK-C'!AQ53="","",'PATRAK-C'!AQ53)</f>
        <v/>
      </c>
      <c r="G48" s="315" t="str">
        <f>IFERROR(IF(A48="","",D48/'Attandance Day'!$C$2),"")</f>
        <v/>
      </c>
    </row>
    <row r="49" spans="1:7" ht="21.9" customHeight="1">
      <c r="A49" s="21">
        <f>IF('Data Entry'!A54="","",'Data Entry'!A54)</f>
        <v>47</v>
      </c>
      <c r="B49" s="314" t="str">
        <f>IF('Data Entry'!B54="","",'Data Entry'!B54)</f>
        <v/>
      </c>
      <c r="D49" s="233" t="str">
        <f>IF('Attandance Day'!C50="","",'Attandance Day'!C50)</f>
        <v/>
      </c>
      <c r="E49" s="315" t="str">
        <f>IF('PATRAK-C'!AP54="","",'PATRAK-C'!AP54)</f>
        <v/>
      </c>
      <c r="F49" s="316" t="str">
        <f>IF('PATRAK-C'!AQ54="","",'PATRAK-C'!AQ54)</f>
        <v/>
      </c>
      <c r="G49" s="315" t="str">
        <f>IFERROR(IF(A49="","",D49/'Attandance Day'!$C$2),"")</f>
        <v/>
      </c>
    </row>
    <row r="50" spans="1:7" ht="21.9" customHeight="1">
      <c r="A50" s="21">
        <f>IF('Data Entry'!A55="","",'Data Entry'!A55)</f>
        <v>48</v>
      </c>
      <c r="B50" s="314" t="str">
        <f>IF('Data Entry'!B55="","",'Data Entry'!B55)</f>
        <v/>
      </c>
      <c r="D50" s="233" t="str">
        <f>IF('Attandance Day'!C51="","",'Attandance Day'!C51)</f>
        <v/>
      </c>
      <c r="E50" s="315" t="str">
        <f>IF('PATRAK-C'!AP55="","",'PATRAK-C'!AP55)</f>
        <v/>
      </c>
      <c r="F50" s="316" t="str">
        <f>IF('PATRAK-C'!AQ55="","",'PATRAK-C'!AQ55)</f>
        <v/>
      </c>
      <c r="G50" s="315" t="str">
        <f>IFERROR(IF(A50="","",D50/'Attandance Day'!$C$2),"")</f>
        <v/>
      </c>
    </row>
    <row r="51" spans="1:7" ht="21.9" customHeight="1">
      <c r="A51" s="21">
        <f>IF('Data Entry'!A56="","",'Data Entry'!A56)</f>
        <v>49</v>
      </c>
      <c r="B51" s="314" t="str">
        <f>IF('Data Entry'!B56="","",'Data Entry'!B56)</f>
        <v/>
      </c>
      <c r="D51" s="233" t="str">
        <f>IF('Attandance Day'!C52="","",'Attandance Day'!C52)</f>
        <v/>
      </c>
      <c r="E51" s="315" t="str">
        <f>IF('PATRAK-C'!AP56="","",'PATRAK-C'!AP56)</f>
        <v/>
      </c>
      <c r="F51" s="316" t="str">
        <f>IF('PATRAK-C'!AQ56="","",'PATRAK-C'!AQ56)</f>
        <v/>
      </c>
      <c r="G51" s="315" t="str">
        <f>IFERROR(IF(A51="","",D51/'Attandance Day'!$C$2),"")</f>
        <v/>
      </c>
    </row>
    <row r="52" spans="1:7" ht="21.9" customHeight="1">
      <c r="A52" s="21">
        <f>IF('Data Entry'!A57="","",'Data Entry'!A57)</f>
        <v>50</v>
      </c>
      <c r="B52" s="314" t="str">
        <f>IF('Data Entry'!B57="","",'Data Entry'!B57)</f>
        <v/>
      </c>
      <c r="D52" s="233" t="str">
        <f>IF('Attandance Day'!C53="","",'Attandance Day'!C53)</f>
        <v/>
      </c>
      <c r="E52" s="315" t="str">
        <f>IF('PATRAK-C'!AP57="","",'PATRAK-C'!AP57)</f>
        <v/>
      </c>
      <c r="F52" s="316" t="str">
        <f>IF('PATRAK-C'!AQ57="","",'PATRAK-C'!AQ57)</f>
        <v/>
      </c>
      <c r="G52" s="315" t="str">
        <f>IFERROR(IF(A52="","",D52/'Attandance Day'!$C$2),"")</f>
        <v/>
      </c>
    </row>
    <row r="53" spans="1:7" ht="21.9" customHeight="1">
      <c r="A53" s="21">
        <f>IF('Data Entry'!A58="","",'Data Entry'!A58)</f>
        <v>51</v>
      </c>
      <c r="B53" s="314" t="str">
        <f>IF('Data Entry'!B58="","",'Data Entry'!B58)</f>
        <v/>
      </c>
      <c r="D53" s="233" t="str">
        <f>IF('Attandance Day'!C54="","",'Attandance Day'!C54)</f>
        <v/>
      </c>
      <c r="E53" s="315" t="str">
        <f>IF('PATRAK-C'!AP58="","",'PATRAK-C'!AP58)</f>
        <v/>
      </c>
      <c r="F53" s="316" t="str">
        <f>IF('PATRAK-C'!AQ58="","",'PATRAK-C'!AQ58)</f>
        <v/>
      </c>
      <c r="G53" s="315" t="str">
        <f>IFERROR(IF(A53="","",D53/'Attandance Day'!$C$2),"")</f>
        <v/>
      </c>
    </row>
    <row r="54" spans="1:7" ht="21.9" customHeight="1">
      <c r="A54" s="21">
        <f>IF('Data Entry'!A59="","",'Data Entry'!A59)</f>
        <v>52</v>
      </c>
      <c r="B54" s="314" t="str">
        <f>IF('Data Entry'!B59="","",'Data Entry'!B59)</f>
        <v/>
      </c>
      <c r="D54" s="233" t="str">
        <f>IF('Attandance Day'!C55="","",'Attandance Day'!C55)</f>
        <v/>
      </c>
      <c r="E54" s="315" t="str">
        <f>IF('PATRAK-C'!AP59="","",'PATRAK-C'!AP59)</f>
        <v/>
      </c>
      <c r="F54" s="316" t="str">
        <f>IF('PATRAK-C'!AQ59="","",'PATRAK-C'!AQ59)</f>
        <v/>
      </c>
      <c r="G54" s="315" t="str">
        <f>IFERROR(IF(A54="","",D54/'Attandance Day'!$C$2),"")</f>
        <v/>
      </c>
    </row>
    <row r="55" spans="1:7" ht="21.9" customHeight="1">
      <c r="A55" s="21">
        <f>IF('Data Entry'!A60="","",'Data Entry'!A60)</f>
        <v>53</v>
      </c>
      <c r="B55" s="314" t="str">
        <f>IF('Data Entry'!B60="","",'Data Entry'!B60)</f>
        <v/>
      </c>
      <c r="D55" s="233" t="str">
        <f>IF('Attandance Day'!C56="","",'Attandance Day'!C56)</f>
        <v/>
      </c>
      <c r="E55" s="315" t="str">
        <f>IF('PATRAK-C'!AP60="","",'PATRAK-C'!AP60)</f>
        <v/>
      </c>
      <c r="F55" s="316" t="str">
        <f>IF('PATRAK-C'!AQ60="","",'PATRAK-C'!AQ60)</f>
        <v/>
      </c>
      <c r="G55" s="315" t="str">
        <f>IFERROR(IF(A55="","",D55/'Attandance Day'!$C$2),"")</f>
        <v/>
      </c>
    </row>
    <row r="56" spans="1:7" ht="21.9" customHeight="1">
      <c r="A56" s="21">
        <f>IF('Data Entry'!A61="","",'Data Entry'!A61)</f>
        <v>54</v>
      </c>
      <c r="B56" s="314" t="str">
        <f>IF('Data Entry'!B61="","",'Data Entry'!B61)</f>
        <v/>
      </c>
      <c r="D56" s="233" t="str">
        <f>IF('Attandance Day'!C57="","",'Attandance Day'!C57)</f>
        <v/>
      </c>
      <c r="E56" s="315" t="str">
        <f>IF('PATRAK-C'!AP61="","",'PATRAK-C'!AP61)</f>
        <v/>
      </c>
      <c r="F56" s="316" t="str">
        <f>IF('PATRAK-C'!AQ61="","",'PATRAK-C'!AQ61)</f>
        <v/>
      </c>
      <c r="G56" s="315" t="str">
        <f>IFERROR(IF(A56="","",D56/'Attandance Day'!$C$2),"")</f>
        <v/>
      </c>
    </row>
    <row r="57" spans="1:7" ht="21.9" customHeight="1">
      <c r="A57" s="21">
        <f>IF('Data Entry'!A62="","",'Data Entry'!A62)</f>
        <v>55</v>
      </c>
      <c r="B57" s="314" t="str">
        <f>IF('Data Entry'!B62="","",'Data Entry'!B62)</f>
        <v/>
      </c>
      <c r="D57" s="233" t="str">
        <f>IF('Attandance Day'!C58="","",'Attandance Day'!C58)</f>
        <v/>
      </c>
      <c r="E57" s="315" t="str">
        <f>IF('PATRAK-C'!AP62="","",'PATRAK-C'!AP62)</f>
        <v/>
      </c>
      <c r="F57" s="316" t="str">
        <f>IF('PATRAK-C'!AQ62="","",'PATRAK-C'!AQ62)</f>
        <v/>
      </c>
      <c r="G57" s="315" t="str">
        <f>IFERROR(IF(A57="","",D57/'Attandance Day'!$C$2),"")</f>
        <v/>
      </c>
    </row>
    <row r="58" spans="1:7" ht="21.9" customHeight="1">
      <c r="A58" s="21">
        <f>IF('Data Entry'!A63="","",'Data Entry'!A63)</f>
        <v>56</v>
      </c>
      <c r="B58" s="314" t="str">
        <f>IF('Data Entry'!B63="","",'Data Entry'!B63)</f>
        <v/>
      </c>
      <c r="D58" s="233" t="str">
        <f>IF('Attandance Day'!C59="","",'Attandance Day'!C59)</f>
        <v/>
      </c>
      <c r="E58" s="315" t="str">
        <f>IF('PATRAK-C'!AP63="","",'PATRAK-C'!AP63)</f>
        <v/>
      </c>
      <c r="F58" s="316" t="str">
        <f>IF('PATRAK-C'!AQ63="","",'PATRAK-C'!AQ63)</f>
        <v/>
      </c>
      <c r="G58" s="315" t="str">
        <f>IFERROR(IF(A58="","",D58/'Attandance Day'!$C$2),"")</f>
        <v/>
      </c>
    </row>
    <row r="59" spans="1:7" ht="21.9" customHeight="1">
      <c r="A59" s="21">
        <f>IF('Data Entry'!A64="","",'Data Entry'!A64)</f>
        <v>57</v>
      </c>
      <c r="B59" s="314" t="str">
        <f>IF('Data Entry'!B64="","",'Data Entry'!B64)</f>
        <v/>
      </c>
      <c r="D59" s="233" t="str">
        <f>IF('Attandance Day'!C60="","",'Attandance Day'!C60)</f>
        <v/>
      </c>
      <c r="E59" s="315" t="str">
        <f>IF('PATRAK-C'!AP64="","",'PATRAK-C'!AP64)</f>
        <v/>
      </c>
      <c r="F59" s="316" t="str">
        <f>IF('PATRAK-C'!AQ64="","",'PATRAK-C'!AQ64)</f>
        <v/>
      </c>
      <c r="G59" s="315" t="str">
        <f>IFERROR(IF(A59="","",D59/'Attandance Day'!$C$2),"")</f>
        <v/>
      </c>
    </row>
    <row r="60" spans="1:7" ht="21.9" customHeight="1">
      <c r="A60" s="21">
        <f>IF('Data Entry'!A65="","",'Data Entry'!A65)</f>
        <v>58</v>
      </c>
      <c r="B60" s="314" t="str">
        <f>IF('Data Entry'!B65="","",'Data Entry'!B65)</f>
        <v/>
      </c>
      <c r="D60" s="233" t="str">
        <f>IF('Attandance Day'!C61="","",'Attandance Day'!C61)</f>
        <v/>
      </c>
      <c r="E60" s="315" t="str">
        <f>IF('PATRAK-C'!AP65="","",'PATRAK-C'!AP65)</f>
        <v/>
      </c>
      <c r="F60" s="316" t="str">
        <f>IF('PATRAK-C'!AQ65="","",'PATRAK-C'!AQ65)</f>
        <v/>
      </c>
      <c r="G60" s="315" t="str">
        <f>IFERROR(IF(A60="","",D60/'Attandance Day'!$C$2),"")</f>
        <v/>
      </c>
    </row>
    <row r="61" spans="1:7" ht="21.9" customHeight="1">
      <c r="A61" s="21">
        <f>IF('Data Entry'!A66="","",'Data Entry'!A66)</f>
        <v>59</v>
      </c>
      <c r="B61" s="314" t="str">
        <f>IF('Data Entry'!B66="","",'Data Entry'!B66)</f>
        <v/>
      </c>
      <c r="D61" s="233" t="str">
        <f>IF('Attandance Day'!C62="","",'Attandance Day'!C62)</f>
        <v/>
      </c>
      <c r="E61" s="315" t="str">
        <f>IF('PATRAK-C'!AP66="","",'PATRAK-C'!AP66)</f>
        <v/>
      </c>
      <c r="F61" s="316" t="str">
        <f>IF('PATRAK-C'!AQ66="","",'PATRAK-C'!AQ66)</f>
        <v/>
      </c>
      <c r="G61" s="315" t="str">
        <f>IFERROR(IF(A61="","",D61/'Attandance Day'!$C$2),"")</f>
        <v/>
      </c>
    </row>
    <row r="62" spans="1:7" ht="21.9" customHeight="1">
      <c r="A62" s="21">
        <f>IF('Data Entry'!A67="","",'Data Entry'!A67)</f>
        <v>60</v>
      </c>
      <c r="B62" s="314" t="str">
        <f>IF('Data Entry'!B67="","",'Data Entry'!B67)</f>
        <v/>
      </c>
      <c r="D62" s="233" t="str">
        <f>IF('Attandance Day'!C63="","",'Attandance Day'!C63)</f>
        <v/>
      </c>
      <c r="E62" s="315" t="str">
        <f>IF('PATRAK-C'!AP67="","",'PATRAK-C'!AP67)</f>
        <v/>
      </c>
      <c r="F62" s="316" t="str">
        <f>IF('PATRAK-C'!AQ67="","",'PATRAK-C'!AQ67)</f>
        <v/>
      </c>
      <c r="G62" s="315" t="str">
        <f>IFERROR(IF(A62="","",D62/'Attandance Day'!$C$2),"")</f>
        <v/>
      </c>
    </row>
  </sheetData>
  <sheetProtection algorithmName="SHA-512" hashValue="ur4vbxb+G6kXya90wEIDtngIZMx7uvQPigXKL/2pPAlegFQyUj+5BdMMedUy4dy7zgjzJeEGbhcDlg0Ls8w1ew==" saltValue="x46Ppe6RdDirmy1vRI7z2w==" spinCount="100000" sheet="1" objects="1" scenarios="1"/>
  <mergeCells count="1">
    <mergeCell ref="A1:H1"/>
  </mergeCells>
  <conditionalFormatting sqref="A3:H62">
    <cfRule type="expression" dxfId="11" priority="1">
      <formula>$A3=""</formula>
    </cfRule>
  </conditionalFormatting>
  <printOptions horizontalCentered="1"/>
  <pageMargins left="0.27559055118110237" right="0.23622047244094491" top="0.43307086614173229" bottom="0.42" header="0.31496062992125984" footer="0.31496062992125984"/>
  <pageSetup paperSize="9" orientation="portrait" verticalDpi="0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2F5340-A80C-4E46-B5D4-F1BF697AA5BA}">
  <sheetPr>
    <tabColor rgb="FFFF0000"/>
  </sheetPr>
  <dimension ref="A1:AU42"/>
  <sheetViews>
    <sheetView showGridLines="0" workbookViewId="0"/>
  </sheetViews>
  <sheetFormatPr defaultRowHeight="14.4"/>
  <cols>
    <col min="1" max="1" width="2.6640625" customWidth="1"/>
    <col min="2" max="2" width="10.5546875" customWidth="1"/>
    <col min="3" max="3" width="4.44140625" customWidth="1"/>
    <col min="4" max="4" width="3.88671875" customWidth="1"/>
    <col min="5" max="20" width="4.33203125" customWidth="1"/>
    <col min="21" max="21" width="7.88671875" customWidth="1"/>
    <col min="22" max="22" width="2.6640625" customWidth="1"/>
    <col min="35" max="35" width="9.33203125" hidden="1" customWidth="1"/>
    <col min="36" max="47" width="5.6640625" hidden="1" customWidth="1"/>
  </cols>
  <sheetData>
    <row r="1" spans="1:25">
      <c r="A1" s="111"/>
      <c r="B1" s="111"/>
      <c r="C1" s="111"/>
      <c r="D1" s="111"/>
      <c r="E1" s="111"/>
      <c r="F1" s="111"/>
      <c r="G1" s="111"/>
      <c r="H1" s="111"/>
      <c r="I1" s="111"/>
      <c r="J1" s="111"/>
      <c r="K1" s="111"/>
      <c r="L1" s="111"/>
      <c r="M1" s="111"/>
      <c r="N1" s="111"/>
      <c r="O1" s="111"/>
      <c r="P1" s="111"/>
      <c r="Q1" s="111"/>
      <c r="R1" s="111"/>
      <c r="S1" s="111"/>
      <c r="T1" s="111"/>
      <c r="U1" s="111"/>
    </row>
    <row r="2" spans="1:25" ht="6" customHeight="1">
      <c r="A2" s="111"/>
      <c r="B2" s="111"/>
      <c r="C2" s="111"/>
      <c r="D2" s="111"/>
      <c r="E2" s="111"/>
      <c r="F2" s="111"/>
      <c r="G2" s="111"/>
      <c r="H2" s="111"/>
      <c r="I2" s="111"/>
      <c r="J2" s="111"/>
      <c r="K2" s="111"/>
      <c r="L2" s="111"/>
      <c r="M2" s="111"/>
      <c r="N2" s="111"/>
      <c r="O2" s="111"/>
      <c r="P2" s="111"/>
      <c r="Q2" s="111"/>
      <c r="R2" s="111"/>
      <c r="S2" s="111"/>
      <c r="T2" s="111"/>
      <c r="U2" s="111"/>
    </row>
    <row r="3" spans="1:25" ht="33" customHeight="1">
      <c r="A3" s="111"/>
      <c r="B3" s="425" t="s">
        <v>113</v>
      </c>
      <c r="C3" s="425"/>
      <c r="D3" s="425"/>
      <c r="E3" s="425"/>
      <c r="F3" s="425"/>
      <c r="G3" s="425"/>
      <c r="H3" s="425"/>
      <c r="I3" s="425"/>
      <c r="J3" s="425"/>
      <c r="K3" s="425"/>
      <c r="L3" s="425"/>
      <c r="M3" s="425"/>
      <c r="N3" s="425"/>
      <c r="O3" s="425"/>
      <c r="P3" s="425"/>
      <c r="Q3" s="425"/>
      <c r="R3" s="425"/>
      <c r="S3" s="425"/>
      <c r="T3" s="425"/>
      <c r="U3" s="425"/>
      <c r="X3" s="120" t="s">
        <v>142</v>
      </c>
      <c r="Y3" s="142">
        <v>1</v>
      </c>
    </row>
    <row r="4" spans="1:25" ht="27" customHeight="1">
      <c r="A4" s="111"/>
      <c r="B4" s="426" t="s">
        <v>114</v>
      </c>
      <c r="C4" s="426"/>
      <c r="D4" s="426"/>
      <c r="E4" s="426"/>
      <c r="F4" s="426"/>
      <c r="G4" s="426"/>
      <c r="H4" s="426"/>
      <c r="I4" s="426"/>
      <c r="J4" s="426"/>
      <c r="K4" s="426"/>
      <c r="L4" s="426"/>
      <c r="M4" s="426"/>
      <c r="N4" s="426"/>
      <c r="O4" s="426"/>
      <c r="P4" s="426"/>
      <c r="Q4" s="426"/>
      <c r="R4" s="426"/>
      <c r="S4" s="426"/>
      <c r="T4" s="426"/>
      <c r="U4" s="426"/>
    </row>
    <row r="5" spans="1:25" ht="48" customHeight="1">
      <c r="A5" s="111"/>
      <c r="B5" s="112"/>
      <c r="C5" s="112"/>
      <c r="D5" s="112"/>
      <c r="E5" s="112"/>
      <c r="F5" s="112"/>
      <c r="G5" s="112"/>
      <c r="H5" s="112"/>
      <c r="I5" s="427"/>
      <c r="J5" s="427"/>
      <c r="K5" s="427"/>
      <c r="L5" s="427"/>
      <c r="M5" s="112"/>
      <c r="N5" s="112"/>
      <c r="O5" s="112"/>
      <c r="P5" s="112"/>
      <c r="Q5" s="112"/>
      <c r="R5" s="112"/>
      <c r="S5" s="112"/>
      <c r="T5" s="112"/>
      <c r="U5" s="112"/>
    </row>
    <row r="6" spans="1:25" ht="34.200000000000003" customHeight="1">
      <c r="A6" s="111"/>
      <c r="B6" s="113" t="s">
        <v>115</v>
      </c>
      <c r="C6" s="428">
        <f>IF('Data Entry'!J2="","",'Data Entry'!J2)</f>
        <v>3</v>
      </c>
      <c r="D6" s="428"/>
      <c r="E6" s="114"/>
      <c r="F6" s="429" t="s">
        <v>116</v>
      </c>
      <c r="G6" s="429"/>
      <c r="H6" s="430" t="str">
        <f>IF('Data Entry'!J3="","",'Data Entry'!J3)</f>
        <v>અ</v>
      </c>
      <c r="I6" s="430"/>
      <c r="J6" s="114"/>
      <c r="K6" s="114"/>
      <c r="L6" s="114"/>
      <c r="M6" s="429" t="s">
        <v>117</v>
      </c>
      <c r="N6" s="429"/>
      <c r="O6" s="429"/>
      <c r="P6" s="431">
        <f>IF('Data Entry'!F3="","",'Data Entry'!F3)</f>
        <v>2025</v>
      </c>
      <c r="Q6" s="431"/>
      <c r="R6" s="115" t="s">
        <v>12</v>
      </c>
      <c r="S6" s="431">
        <f>IF('Data Entry'!H3="","",'Data Entry'!H3)</f>
        <v>2026</v>
      </c>
      <c r="T6" s="431"/>
      <c r="U6" s="116"/>
    </row>
    <row r="7" spans="1:25" ht="19.8">
      <c r="A7" s="111"/>
      <c r="B7" s="117"/>
      <c r="C7" s="117"/>
      <c r="D7" s="117"/>
      <c r="E7" s="117"/>
      <c r="F7" s="117"/>
      <c r="G7" s="117"/>
      <c r="H7" s="117"/>
      <c r="I7" s="117"/>
      <c r="J7" s="117"/>
      <c r="K7" s="117"/>
      <c r="L7" s="117"/>
      <c r="M7" s="118"/>
      <c r="N7" s="118"/>
      <c r="O7" s="118"/>
      <c r="P7" s="118"/>
      <c r="Q7" s="119"/>
      <c r="R7" s="119"/>
      <c r="S7" s="119"/>
      <c r="T7" s="119"/>
      <c r="U7" s="119"/>
    </row>
    <row r="8" spans="1:25" ht="33.6" customHeight="1">
      <c r="A8" s="111"/>
      <c r="B8" s="432"/>
      <c r="C8" s="432"/>
      <c r="D8" s="432"/>
      <c r="E8" s="432"/>
      <c r="F8" s="432"/>
      <c r="G8" s="432"/>
      <c r="H8" s="432"/>
      <c r="I8" s="432"/>
      <c r="J8" s="432"/>
      <c r="K8" s="432"/>
      <c r="L8" s="432"/>
      <c r="M8" s="432"/>
      <c r="N8" s="432"/>
      <c r="O8" s="432"/>
      <c r="P8" s="432"/>
      <c r="Q8" s="432"/>
      <c r="R8" s="432"/>
      <c r="S8" s="432"/>
      <c r="T8" s="432"/>
      <c r="U8" s="432"/>
    </row>
    <row r="9" spans="1:25" ht="27">
      <c r="A9" s="111"/>
      <c r="B9" s="409" t="s">
        <v>118</v>
      </c>
      <c r="C9" s="409"/>
      <c r="D9" s="121" t="s">
        <v>119</v>
      </c>
      <c r="E9" s="410" t="str">
        <f>IF('Data Entry'!B2="","",'Data Entry'!B2)</f>
        <v>કુવાદરા પ્રાથમિક શાળા</v>
      </c>
      <c r="F9" s="410"/>
      <c r="G9" s="410"/>
      <c r="H9" s="410"/>
      <c r="I9" s="410"/>
      <c r="J9" s="410"/>
      <c r="K9" s="410"/>
      <c r="L9" s="410"/>
      <c r="M9" s="410"/>
      <c r="N9" s="410"/>
      <c r="O9" s="410"/>
      <c r="P9" s="410"/>
      <c r="Q9" s="410"/>
      <c r="R9" s="410"/>
      <c r="S9" s="410"/>
      <c r="T9" s="410"/>
      <c r="U9" s="410"/>
    </row>
    <row r="10" spans="1:25" ht="27">
      <c r="A10" s="111"/>
      <c r="B10" s="409" t="s">
        <v>120</v>
      </c>
      <c r="C10" s="409"/>
      <c r="D10" s="121" t="s">
        <v>119</v>
      </c>
      <c r="E10" s="410" t="str">
        <f>IF('Data Entry'!D2="","",'Data Entry'!D2)</f>
        <v>કુવાદરા</v>
      </c>
      <c r="F10" s="410"/>
      <c r="G10" s="410"/>
      <c r="H10" s="410"/>
      <c r="I10" s="410"/>
      <c r="J10" s="410"/>
      <c r="K10" s="410"/>
      <c r="L10" s="410"/>
      <c r="M10" s="410"/>
      <c r="N10" s="410"/>
      <c r="O10" s="410"/>
      <c r="P10" s="410"/>
      <c r="Q10" s="410"/>
      <c r="R10" s="410"/>
      <c r="S10" s="410"/>
      <c r="T10" s="410"/>
      <c r="U10" s="410"/>
    </row>
    <row r="11" spans="1:25" ht="27">
      <c r="A11" s="111"/>
      <c r="B11" s="409" t="s">
        <v>121</v>
      </c>
      <c r="C11" s="409"/>
      <c r="D11" s="121" t="s">
        <v>119</v>
      </c>
      <c r="E11" s="410" t="str">
        <f>IF('Data Entry'!B3="","",'Data Entry'!B3)</f>
        <v>માણસા</v>
      </c>
      <c r="F11" s="410"/>
      <c r="G11" s="410"/>
      <c r="H11" s="410"/>
      <c r="I11" s="410"/>
      <c r="J11" s="410"/>
      <c r="K11" s="410"/>
      <c r="L11" s="410"/>
      <c r="M11" s="410"/>
      <c r="N11" s="410"/>
      <c r="O11" s="410"/>
      <c r="P11" s="410"/>
      <c r="Q11" s="410"/>
      <c r="R11" s="410"/>
      <c r="S11" s="410"/>
      <c r="T11" s="410"/>
      <c r="U11" s="410"/>
    </row>
    <row r="12" spans="1:25" ht="27">
      <c r="A12" s="111"/>
      <c r="B12" s="409" t="s">
        <v>122</v>
      </c>
      <c r="C12" s="409"/>
      <c r="D12" s="121" t="s">
        <v>119</v>
      </c>
      <c r="E12" s="410" t="str">
        <f>IF('Data Entry'!D3="","",'Data Entry'!D3)</f>
        <v>ગાંધીનગર</v>
      </c>
      <c r="F12" s="410"/>
      <c r="G12" s="410"/>
      <c r="H12" s="410"/>
      <c r="I12" s="410"/>
      <c r="J12" s="410"/>
      <c r="K12" s="410"/>
      <c r="L12" s="410"/>
      <c r="M12" s="410"/>
      <c r="N12" s="410"/>
      <c r="O12" s="410"/>
      <c r="P12" s="410"/>
      <c r="Q12" s="410"/>
      <c r="R12" s="410"/>
      <c r="S12" s="410"/>
      <c r="T12" s="410"/>
      <c r="U12" s="410"/>
    </row>
    <row r="13" spans="1:25" ht="27">
      <c r="A13" s="111"/>
      <c r="B13" s="409" t="s">
        <v>123</v>
      </c>
      <c r="C13" s="409"/>
      <c r="D13" s="121" t="s">
        <v>119</v>
      </c>
      <c r="E13" s="410" t="str">
        <f>IF('Data Entry'!F2="","",'Data Entry'!F2)</f>
        <v>લોદરા</v>
      </c>
      <c r="F13" s="410"/>
      <c r="G13" s="410"/>
      <c r="H13" s="410"/>
      <c r="I13" s="410"/>
      <c r="J13" s="410"/>
      <c r="K13" s="410"/>
      <c r="L13" s="410"/>
      <c r="M13" s="410"/>
      <c r="N13" s="410"/>
      <c r="O13" s="410"/>
      <c r="P13" s="410"/>
      <c r="Q13" s="410"/>
      <c r="R13" s="410"/>
      <c r="S13" s="410"/>
      <c r="T13" s="410"/>
      <c r="U13" s="410"/>
    </row>
    <row r="14" spans="1:25" ht="27">
      <c r="A14" s="111"/>
      <c r="B14" s="409" t="s">
        <v>124</v>
      </c>
      <c r="C14" s="409"/>
      <c r="D14" s="121" t="s">
        <v>119</v>
      </c>
      <c r="E14" s="424">
        <f>IF('Data Entry'!B4="","",'Data Entry'!B4)</f>
        <v>45447</v>
      </c>
      <c r="F14" s="424"/>
      <c r="G14" s="424"/>
      <c r="H14" s="424"/>
      <c r="I14" s="424"/>
      <c r="J14" s="424"/>
      <c r="K14" s="424"/>
      <c r="L14" s="424"/>
      <c r="M14" s="424"/>
      <c r="N14" s="424"/>
      <c r="O14" s="424"/>
      <c r="P14" s="424"/>
      <c r="Q14" s="424"/>
      <c r="R14" s="424"/>
      <c r="S14" s="424"/>
      <c r="T14" s="424"/>
      <c r="U14" s="424"/>
    </row>
    <row r="15" spans="1:25" ht="27">
      <c r="A15" s="111"/>
      <c r="B15" s="409" t="s">
        <v>125</v>
      </c>
      <c r="C15" s="409"/>
      <c r="D15" s="121" t="s">
        <v>119</v>
      </c>
      <c r="E15" s="410" t="str">
        <f>IF('Data Entry'!L2="","",'Data Entry'!L2)</f>
        <v>પટેલ બ્રિજેશકુમાર કે.</v>
      </c>
      <c r="F15" s="410"/>
      <c r="G15" s="410"/>
      <c r="H15" s="410"/>
      <c r="I15" s="410"/>
      <c r="J15" s="410"/>
      <c r="K15" s="410"/>
      <c r="L15" s="410"/>
      <c r="M15" s="410"/>
      <c r="N15" s="410"/>
      <c r="O15" s="410"/>
      <c r="P15" s="410"/>
      <c r="Q15" s="410"/>
      <c r="R15" s="410"/>
      <c r="S15" s="410"/>
      <c r="T15" s="410"/>
      <c r="U15" s="410"/>
    </row>
    <row r="16" spans="1:25" ht="27">
      <c r="A16" s="111"/>
      <c r="B16" s="409" t="s">
        <v>126</v>
      </c>
      <c r="C16" s="409"/>
      <c r="D16" s="121" t="s">
        <v>119</v>
      </c>
      <c r="E16" s="410" t="str">
        <f>IF('Data Entry'!H2="","",'Data Entry'!H2)</f>
        <v>લોદરા</v>
      </c>
      <c r="F16" s="410"/>
      <c r="G16" s="410"/>
      <c r="H16" s="410"/>
      <c r="I16" s="410"/>
      <c r="J16" s="410"/>
      <c r="K16" s="410"/>
      <c r="L16" s="410"/>
      <c r="M16" s="410"/>
      <c r="N16" s="410"/>
      <c r="O16" s="410"/>
      <c r="P16" s="410"/>
      <c r="Q16" s="410"/>
      <c r="R16" s="410"/>
      <c r="S16" s="410"/>
      <c r="T16" s="410"/>
      <c r="U16" s="410"/>
    </row>
    <row r="17" spans="1:21" ht="15" thickBot="1">
      <c r="A17" s="111"/>
      <c r="B17" s="111"/>
      <c r="C17" s="111"/>
      <c r="D17" s="111"/>
      <c r="E17" s="111"/>
      <c r="F17" s="111"/>
      <c r="G17" s="111"/>
      <c r="H17" s="111"/>
      <c r="I17" s="111"/>
      <c r="J17" s="111"/>
      <c r="K17" s="111"/>
      <c r="L17" s="111"/>
      <c r="M17" s="111"/>
      <c r="N17" s="111"/>
      <c r="O17" s="111"/>
      <c r="P17" s="111"/>
      <c r="Q17" s="111"/>
      <c r="R17" s="111"/>
      <c r="S17" s="111"/>
      <c r="T17" s="111"/>
      <c r="U17" s="111"/>
    </row>
    <row r="18" spans="1:21" ht="22.8" thickBot="1">
      <c r="A18" s="111"/>
      <c r="B18" s="411" t="s">
        <v>27</v>
      </c>
      <c r="C18" s="413" t="s">
        <v>127</v>
      </c>
      <c r="D18" s="414"/>
      <c r="E18" s="415"/>
      <c r="F18" s="419" t="s">
        <v>128</v>
      </c>
      <c r="G18" s="420"/>
      <c r="H18" s="420"/>
      <c r="I18" s="420"/>
      <c r="J18" s="420"/>
      <c r="K18" s="420"/>
      <c r="L18" s="420"/>
      <c r="M18" s="420"/>
      <c r="N18" s="420"/>
      <c r="O18" s="420"/>
      <c r="P18" s="420"/>
      <c r="Q18" s="420"/>
      <c r="R18" s="420"/>
      <c r="S18" s="420"/>
      <c r="T18" s="421"/>
      <c r="U18" s="422" t="s">
        <v>129</v>
      </c>
    </row>
    <row r="19" spans="1:21" ht="17.399999999999999">
      <c r="A19" s="111"/>
      <c r="B19" s="412"/>
      <c r="C19" s="416"/>
      <c r="D19" s="417"/>
      <c r="E19" s="418"/>
      <c r="F19" s="404" t="s">
        <v>130</v>
      </c>
      <c r="G19" s="405"/>
      <c r="H19" s="406"/>
      <c r="I19" s="404" t="s">
        <v>32</v>
      </c>
      <c r="J19" s="405"/>
      <c r="K19" s="406"/>
      <c r="L19" s="404" t="s">
        <v>131</v>
      </c>
      <c r="M19" s="405"/>
      <c r="N19" s="406"/>
      <c r="O19" s="404" t="s">
        <v>132</v>
      </c>
      <c r="P19" s="405"/>
      <c r="Q19" s="406"/>
      <c r="R19" s="404" t="s">
        <v>133</v>
      </c>
      <c r="S19" s="405"/>
      <c r="T19" s="407"/>
      <c r="U19" s="423"/>
    </row>
    <row r="20" spans="1:21" ht="27">
      <c r="A20" s="122"/>
      <c r="B20" s="412"/>
      <c r="C20" s="123" t="s">
        <v>134</v>
      </c>
      <c r="D20" s="25" t="s">
        <v>135</v>
      </c>
      <c r="E20" s="124" t="s">
        <v>136</v>
      </c>
      <c r="F20" s="123" t="s">
        <v>134</v>
      </c>
      <c r="G20" s="25" t="s">
        <v>135</v>
      </c>
      <c r="H20" s="124" t="s">
        <v>136</v>
      </c>
      <c r="I20" s="123" t="s">
        <v>134</v>
      </c>
      <c r="J20" s="25" t="s">
        <v>135</v>
      </c>
      <c r="K20" s="124" t="s">
        <v>136</v>
      </c>
      <c r="L20" s="123" t="s">
        <v>134</v>
      </c>
      <c r="M20" s="25" t="s">
        <v>135</v>
      </c>
      <c r="N20" s="124" t="s">
        <v>136</v>
      </c>
      <c r="O20" s="123" t="s">
        <v>134</v>
      </c>
      <c r="P20" s="25" t="s">
        <v>135</v>
      </c>
      <c r="Q20" s="124" t="s">
        <v>136</v>
      </c>
      <c r="R20" s="123" t="s">
        <v>134</v>
      </c>
      <c r="S20" s="25" t="s">
        <v>135</v>
      </c>
      <c r="T20" s="125" t="s">
        <v>136</v>
      </c>
      <c r="U20" s="423"/>
    </row>
    <row r="21" spans="1:21" ht="34.950000000000003" customHeight="1">
      <c r="A21" s="111"/>
      <c r="B21" s="126" t="s">
        <v>137</v>
      </c>
      <c r="C21" s="127">
        <f>IF($Y$3="","",IF($Y$3=1,AJ35,AJ39))</f>
        <v>0</v>
      </c>
      <c r="D21" s="128">
        <f t="shared" ref="D21:D24" si="0">IF($Y$3="","",IF($Y$3=1,AK35,AK39))</f>
        <v>0</v>
      </c>
      <c r="E21" s="129">
        <f>IF($Y$3="","",SUM(C21:D21))</f>
        <v>0</v>
      </c>
      <c r="F21" s="127">
        <f>IF($Y$3="","",IF($Y$3=1,AL35,AL39))</f>
        <v>0</v>
      </c>
      <c r="G21" s="128">
        <f t="shared" ref="G21:G24" si="1">IF($Y$3="","",IF($Y$3=1,AM35,AM39))</f>
        <v>0</v>
      </c>
      <c r="H21" s="129">
        <f>IF($Y$3="","",SUM(F21:G21))</f>
        <v>0</v>
      </c>
      <c r="I21" s="127">
        <f>IF($Y$3="","",IF($Y$3=1,AN35,AN39))</f>
        <v>0</v>
      </c>
      <c r="J21" s="128">
        <f t="shared" ref="J21:J24" si="2">IF($Y$3="","",IF($Y$3=1,AO35,AO39))</f>
        <v>0</v>
      </c>
      <c r="K21" s="129">
        <f>IF($Y$3="","",SUM(I21:J21))</f>
        <v>0</v>
      </c>
      <c r="L21" s="127">
        <f>IF($Y$3="","",IF($Y$3=1,AP35,AP39))</f>
        <v>0</v>
      </c>
      <c r="M21" s="128">
        <f t="shared" ref="M21:M24" si="3">IF($Y$3="","",IF($Y$3=1,AQ35,AQ39))</f>
        <v>0</v>
      </c>
      <c r="N21" s="129">
        <f>IF($Y$3="","",SUM(L21:M21))</f>
        <v>0</v>
      </c>
      <c r="O21" s="127">
        <f>IF($Y$3="","",IF($Y$3=1,AR35,AR39))</f>
        <v>0</v>
      </c>
      <c r="P21" s="128">
        <f t="shared" ref="P21:P24" si="4">IF($Y$3="","",IF($Y$3=1,AS35,AS39))</f>
        <v>0</v>
      </c>
      <c r="Q21" s="129">
        <f>IF($Y$3="","",SUM(O21:P21))</f>
        <v>0</v>
      </c>
      <c r="R21" s="127">
        <f>IF($Y$3="","",IF($Y$3=1,AT35,AT39))</f>
        <v>0</v>
      </c>
      <c r="S21" s="128">
        <f t="shared" ref="S21:S24" si="5">IF($Y$3="","",IF($Y$3=1,AU35,AU39))</f>
        <v>0</v>
      </c>
      <c r="T21" s="130">
        <f>IF($Y$3="","",SUM(R21:S21))</f>
        <v>0</v>
      </c>
      <c r="U21" s="131"/>
    </row>
    <row r="22" spans="1:21" ht="34.950000000000003" customHeight="1">
      <c r="A22" s="111"/>
      <c r="B22" s="132" t="s">
        <v>138</v>
      </c>
      <c r="C22" s="127">
        <f t="shared" ref="C22:C24" si="6">IF($Y$3="","",IF($Y$3=1,AJ36,AJ40))</f>
        <v>0</v>
      </c>
      <c r="D22" s="128">
        <f t="shared" si="0"/>
        <v>0</v>
      </c>
      <c r="E22" s="129">
        <f>IF($Y$3="","",SUM(C22:D22))</f>
        <v>0</v>
      </c>
      <c r="F22" s="127">
        <f t="shared" ref="F22:F24" si="7">IF($Y$3="","",IF($Y$3=1,AL36,AL40))</f>
        <v>0</v>
      </c>
      <c r="G22" s="128">
        <f t="shared" si="1"/>
        <v>0</v>
      </c>
      <c r="H22" s="129">
        <f>IF($Y$3="","",SUM(F22:G22))</f>
        <v>0</v>
      </c>
      <c r="I22" s="127">
        <f t="shared" ref="I22:I24" si="8">IF($Y$3="","",IF($Y$3=1,AN36,AN40))</f>
        <v>0</v>
      </c>
      <c r="J22" s="128">
        <f t="shared" si="2"/>
        <v>0</v>
      </c>
      <c r="K22" s="129">
        <f>IF($Y$3="","",SUM(I22:J22))</f>
        <v>0</v>
      </c>
      <c r="L22" s="127">
        <f t="shared" ref="L22:L24" si="9">IF($Y$3="","",IF($Y$3=1,AP36,AP40))</f>
        <v>0</v>
      </c>
      <c r="M22" s="128">
        <f t="shared" si="3"/>
        <v>0</v>
      </c>
      <c r="N22" s="129">
        <f>IF($Y$3="","",SUM(L22:M22))</f>
        <v>0</v>
      </c>
      <c r="O22" s="127">
        <f t="shared" ref="O22:O24" si="10">IF($Y$3="","",IF($Y$3=1,AR36,AR40))</f>
        <v>0</v>
      </c>
      <c r="P22" s="128">
        <f t="shared" si="4"/>
        <v>0</v>
      </c>
      <c r="Q22" s="129">
        <f>IF($Y$3="","",SUM(O22:P22))</f>
        <v>0</v>
      </c>
      <c r="R22" s="127">
        <f t="shared" ref="R22:R24" si="11">IF($Y$3="","",IF($Y$3=1,AT36,AT40))</f>
        <v>0</v>
      </c>
      <c r="S22" s="128">
        <f t="shared" si="5"/>
        <v>0</v>
      </c>
      <c r="T22" s="130">
        <f>IF($Y$3="","",SUM(R22:S22))</f>
        <v>0</v>
      </c>
      <c r="U22" s="133"/>
    </row>
    <row r="23" spans="1:21" ht="34.950000000000003" customHeight="1">
      <c r="A23" s="111"/>
      <c r="B23" s="134" t="s">
        <v>139</v>
      </c>
      <c r="C23" s="127">
        <f t="shared" si="6"/>
        <v>0</v>
      </c>
      <c r="D23" s="128">
        <f t="shared" si="0"/>
        <v>0</v>
      </c>
      <c r="E23" s="129">
        <f>IF($Y$3="","",SUM(C23:D23))</f>
        <v>0</v>
      </c>
      <c r="F23" s="127">
        <f t="shared" si="7"/>
        <v>0</v>
      </c>
      <c r="G23" s="128">
        <f t="shared" si="1"/>
        <v>0</v>
      </c>
      <c r="H23" s="129">
        <f>IF($Y$3="","",SUM(F23:G23))</f>
        <v>0</v>
      </c>
      <c r="I23" s="127">
        <f t="shared" si="8"/>
        <v>0</v>
      </c>
      <c r="J23" s="128">
        <f t="shared" si="2"/>
        <v>0</v>
      </c>
      <c r="K23" s="129">
        <f>IF($Y$3="","",SUM(I23:J23))</f>
        <v>0</v>
      </c>
      <c r="L23" s="127">
        <f t="shared" si="9"/>
        <v>0</v>
      </c>
      <c r="M23" s="128">
        <f t="shared" si="3"/>
        <v>0</v>
      </c>
      <c r="N23" s="129">
        <f>IF($Y$3="","",SUM(L23:M23))</f>
        <v>0</v>
      </c>
      <c r="O23" s="127">
        <f t="shared" si="10"/>
        <v>0</v>
      </c>
      <c r="P23" s="128">
        <f t="shared" si="4"/>
        <v>0</v>
      </c>
      <c r="Q23" s="129">
        <f>IF($Y$3="","",SUM(O23:P23))</f>
        <v>0</v>
      </c>
      <c r="R23" s="127">
        <f t="shared" si="11"/>
        <v>0</v>
      </c>
      <c r="S23" s="128">
        <f t="shared" si="5"/>
        <v>0</v>
      </c>
      <c r="T23" s="130">
        <f>IF($Y$3="","",SUM(R23:S23))</f>
        <v>0</v>
      </c>
      <c r="U23" s="133"/>
    </row>
    <row r="24" spans="1:21" ht="34.950000000000003" customHeight="1">
      <c r="A24" s="135"/>
      <c r="B24" s="126" t="s">
        <v>140</v>
      </c>
      <c r="C24" s="127">
        <f t="shared" si="6"/>
        <v>1</v>
      </c>
      <c r="D24" s="128">
        <f t="shared" si="0"/>
        <v>0</v>
      </c>
      <c r="E24" s="129">
        <f>IF($Y$3="","",SUM(C24:D24))</f>
        <v>1</v>
      </c>
      <c r="F24" s="127">
        <f t="shared" si="7"/>
        <v>1</v>
      </c>
      <c r="G24" s="128">
        <f t="shared" si="1"/>
        <v>0</v>
      </c>
      <c r="H24" s="129">
        <f>IF($Y$3="","",SUM(F24:G24))</f>
        <v>1</v>
      </c>
      <c r="I24" s="127">
        <f t="shared" si="8"/>
        <v>0</v>
      </c>
      <c r="J24" s="128">
        <f t="shared" si="2"/>
        <v>0</v>
      </c>
      <c r="K24" s="129">
        <f>IF($Y$3="","",SUM(I24:J24))</f>
        <v>0</v>
      </c>
      <c r="L24" s="127">
        <f t="shared" si="9"/>
        <v>0</v>
      </c>
      <c r="M24" s="128">
        <f t="shared" si="3"/>
        <v>0</v>
      </c>
      <c r="N24" s="129">
        <f>IF($Y$3="","",SUM(L24:M24))</f>
        <v>0</v>
      </c>
      <c r="O24" s="127">
        <f t="shared" si="10"/>
        <v>0</v>
      </c>
      <c r="P24" s="128">
        <f t="shared" si="4"/>
        <v>0</v>
      </c>
      <c r="Q24" s="129">
        <f>IF($Y$3="","",SUM(O24:P24))</f>
        <v>0</v>
      </c>
      <c r="R24" s="127">
        <f t="shared" si="11"/>
        <v>0</v>
      </c>
      <c r="S24" s="128">
        <f t="shared" si="5"/>
        <v>0</v>
      </c>
      <c r="T24" s="130">
        <f>IF($Y$3="","",SUM(R24:S24))</f>
        <v>0</v>
      </c>
      <c r="U24" s="133"/>
    </row>
    <row r="25" spans="1:21" ht="37.799999999999997" thickBot="1">
      <c r="A25" s="135"/>
      <c r="B25" s="136" t="s">
        <v>108</v>
      </c>
      <c r="C25" s="137">
        <f>IF($Y$3="","",SUM(C21:C24))</f>
        <v>1</v>
      </c>
      <c r="D25" s="138">
        <f t="shared" ref="D25:T25" si="12">IF($Y$3="","",SUM(D21:D24))</f>
        <v>0</v>
      </c>
      <c r="E25" s="139">
        <f t="shared" si="12"/>
        <v>1</v>
      </c>
      <c r="F25" s="137">
        <f t="shared" si="12"/>
        <v>1</v>
      </c>
      <c r="G25" s="138">
        <f t="shared" si="12"/>
        <v>0</v>
      </c>
      <c r="H25" s="139">
        <f t="shared" si="12"/>
        <v>1</v>
      </c>
      <c r="I25" s="137">
        <f t="shared" si="12"/>
        <v>0</v>
      </c>
      <c r="J25" s="138">
        <f t="shared" si="12"/>
        <v>0</v>
      </c>
      <c r="K25" s="139">
        <f t="shared" si="12"/>
        <v>0</v>
      </c>
      <c r="L25" s="137">
        <f t="shared" si="12"/>
        <v>0</v>
      </c>
      <c r="M25" s="138">
        <f t="shared" si="12"/>
        <v>0</v>
      </c>
      <c r="N25" s="139">
        <f t="shared" si="12"/>
        <v>0</v>
      </c>
      <c r="O25" s="137">
        <f t="shared" si="12"/>
        <v>0</v>
      </c>
      <c r="P25" s="138">
        <f t="shared" si="12"/>
        <v>0</v>
      </c>
      <c r="Q25" s="139">
        <f t="shared" si="12"/>
        <v>0</v>
      </c>
      <c r="R25" s="137">
        <f t="shared" si="12"/>
        <v>0</v>
      </c>
      <c r="S25" s="138">
        <f t="shared" si="12"/>
        <v>0</v>
      </c>
      <c r="T25" s="140">
        <f t="shared" si="12"/>
        <v>0</v>
      </c>
      <c r="U25" s="141"/>
    </row>
    <row r="33" spans="35:47">
      <c r="AI33" s="408" t="s">
        <v>27</v>
      </c>
      <c r="AJ33" s="408" t="s">
        <v>146</v>
      </c>
      <c r="AK33" s="408"/>
      <c r="AL33" s="403" t="s">
        <v>130</v>
      </c>
      <c r="AM33" s="403"/>
      <c r="AN33" s="403" t="s">
        <v>32</v>
      </c>
      <c r="AO33" s="403"/>
      <c r="AP33" s="403" t="s">
        <v>131</v>
      </c>
      <c r="AQ33" s="403"/>
      <c r="AR33" s="403" t="s">
        <v>132</v>
      </c>
      <c r="AS33" s="403"/>
      <c r="AT33" s="403" t="s">
        <v>133</v>
      </c>
      <c r="AU33" s="403"/>
    </row>
    <row r="34" spans="35:47">
      <c r="AI34" s="408"/>
      <c r="AJ34" s="143" t="s">
        <v>147</v>
      </c>
      <c r="AK34" s="143" t="s">
        <v>148</v>
      </c>
      <c r="AL34" s="143" t="s">
        <v>147</v>
      </c>
      <c r="AM34" s="143" t="s">
        <v>148</v>
      </c>
      <c r="AN34" s="143" t="s">
        <v>147</v>
      </c>
      <c r="AO34" s="143" t="s">
        <v>148</v>
      </c>
      <c r="AP34" s="143" t="s">
        <v>147</v>
      </c>
      <c r="AQ34" s="143" t="s">
        <v>148</v>
      </c>
      <c r="AR34" s="143" t="s">
        <v>147</v>
      </c>
      <c r="AS34" s="143" t="s">
        <v>148</v>
      </c>
      <c r="AT34" s="143" t="s">
        <v>147</v>
      </c>
      <c r="AU34" s="143" t="s">
        <v>148</v>
      </c>
    </row>
    <row r="35" spans="35:47" ht="17.399999999999999">
      <c r="AI35" s="144" t="s">
        <v>143</v>
      </c>
      <c r="AJ35" s="65">
        <f>COUNTIFS('Data Entry'!$K$8:$K$67,'Title-C'!AI35,'Data Entry'!$L$8:$L$67,"Boy")</f>
        <v>0</v>
      </c>
      <c r="AK35" s="65">
        <f>COUNTIFS('Data Entry'!$K$8:$K$67,'Title-C'!AI35,'Data Entry'!$L$8:$L$67,"Girl")</f>
        <v>0</v>
      </c>
      <c r="AL35" s="65">
        <f>COUNTIFS('Data Entry'!$L$8:$L$67,"Boy",'Data Entry'!$K$8:$K$67,"SC",'SEM1 PATRAK-C'!$AB$8:$AB$67,"A")</f>
        <v>0</v>
      </c>
      <c r="AM35" s="65">
        <f>COUNTIFS('Data Entry'!$L$8:$L$67,"Girl",'Data Entry'!$K$8:$K$67,"SC",'SEM1 PATRAK-C'!$AB$8:$AB$67,"A")</f>
        <v>0</v>
      </c>
      <c r="AN35" s="65">
        <f>COUNTIFS('Data Entry'!$L$8:$L$67,"Boy",'Data Entry'!$K$8:$K$67,"SC",'SEM1 PATRAK-C'!$AB$8:$AB$67,"B")</f>
        <v>0</v>
      </c>
      <c r="AO35" s="65">
        <f>COUNTIFS('Data Entry'!$L$8:$L$67,"Girl",'Data Entry'!$K$8:$K$67,"SC",'SEM1 PATRAK-C'!$AB$8:$AB$67,"B")</f>
        <v>0</v>
      </c>
      <c r="AP35" s="65">
        <f>COUNTIFS('Data Entry'!$L$8:$L$67,"Boy",'Data Entry'!$K$8:$K$67,"SC",'SEM1 PATRAK-C'!$AB$8:$AB$67,"C")</f>
        <v>0</v>
      </c>
      <c r="AQ35" s="65">
        <f>COUNTIFS('Data Entry'!$L$8:$L$67,"Girl",'Data Entry'!$K$8:$K$67,"SC",'SEM1 PATRAK-C'!$AB$8:$AB$67,"C")</f>
        <v>0</v>
      </c>
      <c r="AR35" s="65">
        <f>COUNTIFS('Data Entry'!$L$8:$L$67,"Boy",'Data Entry'!$K$8:$K$67,"SC",'SEM1 PATRAK-C'!$AB$8:$AB$67,"D")</f>
        <v>0</v>
      </c>
      <c r="AS35" s="65">
        <f>COUNTIFS('Data Entry'!$L$8:$L$67,"Girl",'Data Entry'!$K$8:$K$67,"SC",'SEM1 PATRAK-C'!$AB$8:$AB$67,"D")</f>
        <v>0</v>
      </c>
      <c r="AT35" s="65">
        <f>COUNTIFS('Data Entry'!$L$8:$L$67,"Boy",'Data Entry'!$K$8:$K$67,"SC",'SEM1 PATRAK-C'!$AB$8:$AB$67,"E")</f>
        <v>0</v>
      </c>
      <c r="AU35" s="65">
        <f>COUNTIFS('Data Entry'!$L$8:$L$67,"Girl",'Data Entry'!$K$8:$K$67,"SC",'SEM1 PATRAK-C'!$AB$8:$AB$67,"E")</f>
        <v>0</v>
      </c>
    </row>
    <row r="36" spans="35:47" ht="17.399999999999999">
      <c r="AI36" s="145" t="s">
        <v>144</v>
      </c>
      <c r="AJ36" s="65">
        <f>COUNTIFS('Data Entry'!$K$8:$K$67,'Title-C'!AI36,'Data Entry'!$L$8:$L$67,"Boy")</f>
        <v>0</v>
      </c>
      <c r="AK36" s="65">
        <f>COUNTIFS('Data Entry'!$K$8:$K$67,'Title-C'!AI36,'Data Entry'!$L$8:$L$67,"Girl")</f>
        <v>0</v>
      </c>
      <c r="AL36" s="65">
        <f>COUNTIFS('Data Entry'!$L$8:$L$67,"Boy",'Data Entry'!$K$8:$K$67,"ST",'SEM1 PATRAK-C'!$AB$8:$AB$67,"A")</f>
        <v>0</v>
      </c>
      <c r="AM36" s="65">
        <f>COUNTIFS('Data Entry'!$L$8:$L$67,"Girl",'Data Entry'!$K$8:$K$67,"ST",'SEM1 PATRAK-C'!$AB$8:$AB$67,"A")</f>
        <v>0</v>
      </c>
      <c r="AN36" s="65">
        <f>COUNTIFS('Data Entry'!$L$8:$L$67,"Boy",'Data Entry'!$K$8:$K$67,"ST",'SEM1 PATRAK-C'!$AB$8:$AB$67,"B")</f>
        <v>0</v>
      </c>
      <c r="AO36" s="65">
        <f>COUNTIFS('Data Entry'!$L$8:$L$67,"Girl",'Data Entry'!$K$8:$K$67,"ST",'SEM1 PATRAK-C'!$AB$8:$AB$67,"B")</f>
        <v>0</v>
      </c>
      <c r="AP36" s="65">
        <f>COUNTIFS('Data Entry'!$L$8:$L$67,"Boy",'Data Entry'!$K$8:$K$67,"ST",'SEM1 PATRAK-C'!$AB$8:$AB$67,"C")</f>
        <v>0</v>
      </c>
      <c r="AQ36" s="65">
        <f>COUNTIFS('Data Entry'!$L$8:$L$67,"Girl",'Data Entry'!$K$8:$K$67,"ST",'SEM1 PATRAK-C'!$AB$8:$AB$67,"C")</f>
        <v>0</v>
      </c>
      <c r="AR36" s="65">
        <f>COUNTIFS('Data Entry'!$L$8:$L$67,"Boy",'Data Entry'!$K$8:$K$67,"ST",'SEM1 PATRAK-C'!$AB$8:$AB$67,"D")</f>
        <v>0</v>
      </c>
      <c r="AS36" s="65">
        <f>COUNTIFS('Data Entry'!$L$8:$L$67,"Girl",'Data Entry'!$K$8:$K$67,"ST",'SEM1 PATRAK-C'!$AB$8:$AB$67,"D")</f>
        <v>0</v>
      </c>
      <c r="AT36" s="65">
        <f>COUNTIFS('Data Entry'!$L$8:$L$67,"Boy",'Data Entry'!$K$8:$K$67,"ST",'SEM1 PATRAK-C'!$AB$8:$AB$67,"E")</f>
        <v>0</v>
      </c>
      <c r="AU36" s="65">
        <f>COUNTIFS('Data Entry'!$L$8:$L$67,"Girl",'Data Entry'!$K$8:$K$67,"ST",'SEM1 PATRAK-C'!$AB$8:$AB$67,"E")</f>
        <v>0</v>
      </c>
    </row>
    <row r="37" spans="35:47" ht="15">
      <c r="AI37" s="146" t="s">
        <v>145</v>
      </c>
      <c r="AJ37" s="65">
        <f>COUNTIFS('Data Entry'!$K$8:$K$67,'Title-C'!AI37,'Data Entry'!$L$8:$L$67,"Boy")</f>
        <v>0</v>
      </c>
      <c r="AK37" s="65">
        <f>COUNTIFS('Data Entry'!$K$8:$K$67,'Title-C'!AI37,'Data Entry'!$L$8:$L$67,"Girl")</f>
        <v>0</v>
      </c>
      <c r="AL37" s="65">
        <f>COUNTIFS('Data Entry'!$L$8:$L$67,"Boy",'Data Entry'!$K$8:$K$67,"OBC",'SEM1 PATRAK-C'!$AB$8:$AB$67,"A")</f>
        <v>0</v>
      </c>
      <c r="AM37" s="65">
        <f>COUNTIFS('Data Entry'!$L$8:$L$67,"Girl",'Data Entry'!$K$8:$K$67,"OBC",'SEM1 PATRAK-C'!$AB$8:$AB$67,"A")</f>
        <v>0</v>
      </c>
      <c r="AN37" s="65">
        <f>COUNTIFS('Data Entry'!$L$8:$L$67,"Boy",'Data Entry'!$K$8:$K$67,"OBC",'SEM1 PATRAK-C'!$AB$8:$AB$67,"B")</f>
        <v>0</v>
      </c>
      <c r="AO37" s="65">
        <f>COUNTIFS('Data Entry'!$L$8:$L$67,"Girl",'Data Entry'!$K$8:$K$67,"OBC",'SEM1 PATRAK-C'!$AB$8:$AB$67,"B")</f>
        <v>0</v>
      </c>
      <c r="AP37" s="65">
        <f>COUNTIFS('Data Entry'!$L$8:$L$67,"Boy",'Data Entry'!$K$8:$K$67,"OBC",'SEM1 PATRAK-C'!$AB$8:$AB$67,"C")</f>
        <v>0</v>
      </c>
      <c r="AQ37" s="65">
        <f>COUNTIFS('Data Entry'!$L$8:$L$67,"Girl",'Data Entry'!$K$8:$K$67,"OBC",'SEM1 PATRAK-C'!$AB$8:$AB$67,"C")</f>
        <v>0</v>
      </c>
      <c r="AR37" s="65">
        <f>COUNTIFS('Data Entry'!$L$8:$L$67,"Boy",'Data Entry'!$K$8:$K$67,"OBC",'SEM1 PATRAK-C'!$AB$8:$AB$67,"D")</f>
        <v>0</v>
      </c>
      <c r="AS37" s="65">
        <f>COUNTIFS('Data Entry'!$L$8:$L$67,"Girl",'Data Entry'!$K$8:$K$67,"OBC",'SEM1 PATRAK-C'!$AB$8:$AB$67,"D")</f>
        <v>0</v>
      </c>
      <c r="AT37" s="65">
        <f>COUNTIFS('Data Entry'!$L$8:$L$67,"Boy",'Data Entry'!$K$8:$K$67,"OBC",'SEM1 PATRAK-C'!$AB$8:$AB$67,"E")</f>
        <v>0</v>
      </c>
      <c r="AU37" s="65">
        <f>COUNTIFS('Data Entry'!$L$8:$L$67,"Girl",'Data Entry'!$K$8:$K$67,"OBC",'SEM1 PATRAK-C'!$AB$8:$AB$67,"E")</f>
        <v>0</v>
      </c>
    </row>
    <row r="38" spans="35:47" ht="17.399999999999999">
      <c r="AI38" s="144" t="s">
        <v>39</v>
      </c>
      <c r="AJ38" s="65">
        <f>COUNTIFS('Data Entry'!$K$8:$K$67,'Title-C'!AI38,'Data Entry'!$L$8:$L$67,"Boy")</f>
        <v>1</v>
      </c>
      <c r="AK38" s="65">
        <f>COUNTIFS('Data Entry'!$K$8:$K$67,'Title-C'!AI38,'Data Entry'!$L$8:$L$67,"Girl")</f>
        <v>0</v>
      </c>
      <c r="AL38" s="65">
        <f>COUNTIFS('Data Entry'!$L$8:$L$67,"Boy",'Data Entry'!$K$8:$K$67,"GEN",'SEM1 PATRAK-C'!$AB$8:$AB$67,"A")</f>
        <v>1</v>
      </c>
      <c r="AM38" s="65">
        <f>COUNTIFS('Data Entry'!$L$8:$L$67,"Girl",'Data Entry'!$K$8:$K$67,"GEN",'SEM1 PATRAK-C'!$AB$8:$AB$67,"A")</f>
        <v>0</v>
      </c>
      <c r="AN38" s="65">
        <f>COUNTIFS('Data Entry'!$L$8:$L$67,"Boy",'Data Entry'!$K$8:$K$67,"GEN",'SEM1 PATRAK-C'!$AB$8:$AB$67,"B")</f>
        <v>0</v>
      </c>
      <c r="AO38" s="65">
        <f>COUNTIFS('Data Entry'!$L$8:$L$67,"Girl",'Data Entry'!$K$8:$K$67,"GEN",'SEM1 PATRAK-C'!$AB$8:$AB$67,"B")</f>
        <v>0</v>
      </c>
      <c r="AP38" s="65">
        <f>COUNTIFS('Data Entry'!$L$8:$L$67,"Boy",'Data Entry'!$K$8:$K$67,"GEN",'SEM1 PATRAK-C'!$AB$8:$AB$67,"C")</f>
        <v>0</v>
      </c>
      <c r="AQ38" s="65">
        <f>COUNTIFS('Data Entry'!$L$8:$L$67,"Girl",'Data Entry'!$K$8:$K$67,"GEN",'SEM1 PATRAK-C'!$AB$8:$AB$67,"C")</f>
        <v>0</v>
      </c>
      <c r="AR38" s="65">
        <f>COUNTIFS('Data Entry'!$L$8:$L$67,"Boy",'Data Entry'!$K$8:$K$67,"GEN",'SEM1 PATRAK-C'!$AB$8:$AB$67,"D")</f>
        <v>0</v>
      </c>
      <c r="AS38" s="65">
        <f>COUNTIFS('Data Entry'!$L$8:$L$67,"Girl",'Data Entry'!$K$8:$K$67,"GEN",'SEM1 PATRAK-C'!$AB$8:$AB$67,"D")</f>
        <v>0</v>
      </c>
      <c r="AT38" s="65">
        <f>COUNTIFS('Data Entry'!$L$8:$L$67,"Boy",'Data Entry'!$K$8:$K$67,"GEN",'SEM1 PATRAK-C'!$AB$8:$AB$67,"E")</f>
        <v>0</v>
      </c>
      <c r="AU38" s="65">
        <f>COUNTIFS('Data Entry'!$L$8:$L$67,"Girl",'Data Entry'!$K$8:$K$67,"GEN",'SEM1 PATRAK-C'!$AB$8:$AB$67,"E")</f>
        <v>0</v>
      </c>
    </row>
    <row r="39" spans="35:47" ht="17.399999999999999">
      <c r="AI39" s="144" t="s">
        <v>143</v>
      </c>
      <c r="AJ39" s="65">
        <f>COUNTIFS('Data Entry'!$K$8:$K$67,'Title-C'!AI39,'Data Entry'!$L$8:$L$67,"Boy")</f>
        <v>0</v>
      </c>
      <c r="AK39" s="65">
        <f>COUNTIFS('Data Entry'!$K$8:$K$67,'Title-C'!AI39,'Data Entry'!$L$8:$L$67,"Girl")</f>
        <v>0</v>
      </c>
      <c r="AL39" s="65">
        <f>COUNTIFS('Data Entry'!$L$8:$L$67,"Boy",'Data Entry'!$K$8:$K$67,"SC",'PATRAK-C'!$AN$8:$AN$67,"A")</f>
        <v>0</v>
      </c>
      <c r="AM39" s="65">
        <f>COUNTIFS('Data Entry'!$L$8:$L$67,"Girl",'Data Entry'!$K$8:$K$67,"SC",'PATRAK-C'!$AN$8:$AN$67,"A")</f>
        <v>0</v>
      </c>
      <c r="AN39" s="65">
        <f>COUNTIFS('Data Entry'!$L$8:$L$67,"Boy",'Data Entry'!$K$8:$K$67,"SC",'PATRAK-C'!$AN$8:$AN$67,"B")</f>
        <v>0</v>
      </c>
      <c r="AO39" s="65">
        <f>COUNTIFS('Data Entry'!$L$8:$L$67,"Girl",'Data Entry'!$K$8:$K$67,"SC",'PATRAK-C'!$AN$8:$AN$67,"B")</f>
        <v>0</v>
      </c>
      <c r="AP39" s="65">
        <f>COUNTIFS('Data Entry'!$L$8:$L$67,"Boy",'Data Entry'!$K$8:$K$67,"SC",'PATRAK-C'!$AN$8:$AN$67,"C")</f>
        <v>0</v>
      </c>
      <c r="AQ39" s="65">
        <f>COUNTIFS('Data Entry'!$L$8:$L$67,"Girl",'Data Entry'!$K$8:$K$67,"SC",'PATRAK-C'!$AN$8:$AN$67,"C")</f>
        <v>0</v>
      </c>
      <c r="AR39" s="65">
        <f>COUNTIFS('Data Entry'!$L$8:$L$67,"Boy",'Data Entry'!$K$8:$K$67,"SC",'PATRAK-C'!$AN$8:$AN$67,"D")</f>
        <v>0</v>
      </c>
      <c r="AS39" s="65">
        <f>COUNTIFS('Data Entry'!$L$8:$L$67,"Girl",'Data Entry'!$K$8:$K$67,"SC",'PATRAK-C'!$AN$8:$AN$67,"D")</f>
        <v>0</v>
      </c>
      <c r="AT39" s="65">
        <f>COUNTIFS('Data Entry'!$L$8:$L$67,"Boy",'Data Entry'!$K$8:$K$67,"SC",'PATRAK-C'!$AN$8:$AN$67,"E")</f>
        <v>0</v>
      </c>
      <c r="AU39" s="65">
        <f>COUNTIFS('Data Entry'!$L$8:$L$67,"Girl",'Data Entry'!$K$8:$K$67,"SC",'PATRAK-C'!$AN$8:$AN$67,"E")</f>
        <v>0</v>
      </c>
    </row>
    <row r="40" spans="35:47" ht="17.399999999999999">
      <c r="AI40" s="145" t="s">
        <v>144</v>
      </c>
      <c r="AJ40" s="65">
        <f>COUNTIFS('Data Entry'!$K$8:$K$67,'Title-C'!AI40,'Data Entry'!$L$8:$L$67,"Boy")</f>
        <v>0</v>
      </c>
      <c r="AK40" s="65">
        <f>COUNTIFS('Data Entry'!$K$8:$K$67,'Title-C'!AI40,'Data Entry'!$L$8:$L$67,"Girl")</f>
        <v>0</v>
      </c>
      <c r="AL40" s="65">
        <f>COUNTIFS('Data Entry'!$L$8:$L$67,"Boy",'Data Entry'!$K$8:$K$67,"ST",'PATRAK-C'!$AN$8:$AN$67,"A")</f>
        <v>0</v>
      </c>
      <c r="AM40" s="65">
        <f>COUNTIFS('Data Entry'!$L$8:$L$67,"Girl",'Data Entry'!$K$8:$K$67,"ST",'PATRAK-C'!$AN$8:$AN$67,"A")</f>
        <v>0</v>
      </c>
      <c r="AN40" s="65">
        <f>COUNTIFS('Data Entry'!$L$8:$L$67,"Boy",'Data Entry'!$K$8:$K$67,"ST",'PATRAK-C'!$AN$8:$AN$67,"B")</f>
        <v>0</v>
      </c>
      <c r="AO40" s="65">
        <f>COUNTIFS('Data Entry'!$L$8:$L$67,"Girl",'Data Entry'!$K$8:$K$67,"ST",'PATRAK-C'!$AN$8:$AN$67,"B")</f>
        <v>0</v>
      </c>
      <c r="AP40" s="65">
        <f>COUNTIFS('Data Entry'!$L$8:$L$67,"Boy",'Data Entry'!$K$8:$K$67,"ST",'PATRAK-C'!$AN$8:$AN$67,"C")</f>
        <v>0</v>
      </c>
      <c r="AQ40" s="65">
        <f>COUNTIFS('Data Entry'!$L$8:$L$67,"Girl",'Data Entry'!$K$8:$K$67,"ST",'PATRAK-C'!$AN$8:$AN$67,"C")</f>
        <v>0</v>
      </c>
      <c r="AR40" s="65">
        <f>COUNTIFS('Data Entry'!$L$8:$L$67,"Boy",'Data Entry'!$K$8:$K$67,"ST",'PATRAK-C'!$AN$8:$AN$67,"D")</f>
        <v>0</v>
      </c>
      <c r="AS40" s="65">
        <f>COUNTIFS('Data Entry'!$L$8:$L$67,"Girl",'Data Entry'!$K$8:$K$67,"ST",'PATRAK-C'!$AN$8:$AN$67,"D")</f>
        <v>0</v>
      </c>
      <c r="AT40" s="65">
        <f>COUNTIFS('Data Entry'!$L$8:$L$67,"Boy",'Data Entry'!$K$8:$K$67,"ST",'PATRAK-C'!$AN$8:$AN$67,"E")</f>
        <v>0</v>
      </c>
      <c r="AU40" s="65">
        <f>COUNTIFS('Data Entry'!$L$8:$L$67,"Girl",'Data Entry'!$K$8:$K$67,"ST",'PATRAK-C'!$AN$8:$AN$67,"E")</f>
        <v>0</v>
      </c>
    </row>
    <row r="41" spans="35:47" ht="15">
      <c r="AI41" s="146" t="s">
        <v>145</v>
      </c>
      <c r="AJ41" s="65">
        <f>COUNTIFS('Data Entry'!$K$8:$K$67,'Title-C'!AI41,'Data Entry'!$L$8:$L$67,"Boy")</f>
        <v>0</v>
      </c>
      <c r="AK41" s="65">
        <f>COUNTIFS('Data Entry'!$K$8:$K$67,'Title-C'!AI41,'Data Entry'!$L$8:$L$67,"Girl")</f>
        <v>0</v>
      </c>
      <c r="AL41" s="65">
        <f>COUNTIFS('Data Entry'!$L$8:$L$67,"Boy",'Data Entry'!$K$8:$K$67,"OBC",'PATRAK-C'!$AN$8:$AN$67,"A")</f>
        <v>0</v>
      </c>
      <c r="AM41" s="65">
        <f>COUNTIFS('Data Entry'!$L$8:$L$67,"Girl",'Data Entry'!$K$8:$K$67,"OBC",'PATRAK-C'!$AN$8:$AN$67,"A")</f>
        <v>0</v>
      </c>
      <c r="AN41" s="65">
        <f>COUNTIFS('Data Entry'!$L$8:$L$67,"Boy",'Data Entry'!$K$8:$K$67,"OBC",'PATRAK-C'!$AN$8:$AN$67,"B")</f>
        <v>0</v>
      </c>
      <c r="AO41" s="65">
        <f>COUNTIFS('Data Entry'!$L$8:$L$67,"Girl",'Data Entry'!$K$8:$K$67,"OBC",'PATRAK-C'!$AN$8:$AN$67,"B")</f>
        <v>0</v>
      </c>
      <c r="AP41" s="65">
        <f>COUNTIFS('Data Entry'!$L$8:$L$67,"Boy",'Data Entry'!$K$8:$K$67,"OBC",'PATRAK-C'!$AN$8:$AN$67,"C")</f>
        <v>0</v>
      </c>
      <c r="AQ41" s="65">
        <f>COUNTIFS('Data Entry'!$L$8:$L$67,"Girl",'Data Entry'!$K$8:$K$67,"OBC",'PATRAK-C'!$AN$8:$AN$67,"C")</f>
        <v>0</v>
      </c>
      <c r="AR41" s="65">
        <f>COUNTIFS('Data Entry'!$L$8:$L$67,"Boy",'Data Entry'!$K$8:$K$67,"OBC",'PATRAK-C'!$AN$8:$AN$67,"D")</f>
        <v>0</v>
      </c>
      <c r="AS41" s="65">
        <f>COUNTIFS('Data Entry'!$L$8:$L$67,"Girl",'Data Entry'!$K$8:$K$67,"OBC",'PATRAK-C'!$AN$8:$AN$67,"D")</f>
        <v>0</v>
      </c>
      <c r="AT41" s="65">
        <f>COUNTIFS('Data Entry'!$L$8:$L$67,"Boy",'Data Entry'!$K$8:$K$67,"OBC",'PATRAK-C'!$AN$8:$AN$67,"E")</f>
        <v>0</v>
      </c>
      <c r="AU41" s="65">
        <f>COUNTIFS('Data Entry'!$L$8:$L$67,"Girl",'Data Entry'!$K$8:$K$67,"OBC",'PATRAK-C'!$AN$8:$AN$67,"E")</f>
        <v>0</v>
      </c>
    </row>
    <row r="42" spans="35:47" ht="17.399999999999999">
      <c r="AI42" s="144" t="s">
        <v>39</v>
      </c>
      <c r="AJ42" s="65">
        <f>COUNTIFS('Data Entry'!$K$8:$K$67,'Title-C'!AI42,'Data Entry'!$L$8:$L$67,"Boy")</f>
        <v>1</v>
      </c>
      <c r="AK42" s="65">
        <f>COUNTIFS('Data Entry'!$K$8:$K$67,'Title-C'!AI42,'Data Entry'!$L$8:$L$67,"Girl")</f>
        <v>0</v>
      </c>
      <c r="AL42" s="65">
        <f>COUNTIFS('Data Entry'!$L$8:$L$67,"Boy",'Data Entry'!$K$8:$K$67,"GEN",'PATRAK-C'!$AN$8:$AN$67,"A")</f>
        <v>1</v>
      </c>
      <c r="AM42" s="65">
        <f>COUNTIFS('Data Entry'!$L$8:$L$67,"Girl",'Data Entry'!$K$8:$K$67,"GEN",'PATRAK-C'!$AN$8:$AN$67,"A")</f>
        <v>0</v>
      </c>
      <c r="AN42" s="65">
        <f>COUNTIFS('Data Entry'!$L$8:$L$67,"Boy",'Data Entry'!$K$8:$K$67,"GEN",'PATRAK-C'!$AN$8:$AN$67,"B")</f>
        <v>0</v>
      </c>
      <c r="AO42" s="65">
        <f>COUNTIFS('Data Entry'!$L$8:$L$67,"Girl",'Data Entry'!$K$8:$K$67,"GEN",'PATRAK-C'!$AN$8:$AN$67,"B")</f>
        <v>0</v>
      </c>
      <c r="AP42" s="65">
        <f>COUNTIFS('Data Entry'!$L$8:$L$67,"Boy",'Data Entry'!$K$8:$K$67,"GEN",'PATRAK-C'!$AN$8:$AN$67,"C")</f>
        <v>0</v>
      </c>
      <c r="AQ42" s="65">
        <f>COUNTIFS('Data Entry'!$L$8:$L$67,"Girl",'Data Entry'!$K$8:$K$67,"GEN",'PATRAK-C'!$AN$8:$AN$67,"C")</f>
        <v>0</v>
      </c>
      <c r="AR42" s="65">
        <f>COUNTIFS('Data Entry'!$L$8:$L$67,"Boy",'Data Entry'!$K$8:$K$67,"GEN",'PATRAK-C'!$AN$8:$AN$67,"D")</f>
        <v>0</v>
      </c>
      <c r="AS42" s="65">
        <f>COUNTIFS('Data Entry'!$L$8:$L$67,"Girl",'Data Entry'!$K$8:$K$67,"GEN",'PATRAK-C'!$AN$8:$AN$67,"D")</f>
        <v>0</v>
      </c>
      <c r="AT42" s="65">
        <f>COUNTIFS('Data Entry'!$L$8:$L$67,"Boy",'Data Entry'!$K$8:$K$67,"GEN",'PATRAK-C'!$AN$8:$AN$67,"E")</f>
        <v>0</v>
      </c>
      <c r="AU42" s="65">
        <f>COUNTIFS('Data Entry'!$L$8:$L$67,"Girl",'Data Entry'!$K$8:$K$67,"GEN",'PATRAK-C'!$AN$8:$AN$67,"E")</f>
        <v>0</v>
      </c>
    </row>
  </sheetData>
  <sheetProtection algorithmName="SHA-512" hashValue="mcss5Lw5x5H/icE1V0hYSqF+jsLP7fKegGEoz2C4gI9z+QNEeP6DvyXcl2AeR30Nx1uAaHy2Pkcopv6/2kSsMA==" saltValue="N+WKa4G+SevVn8ByhFdECA==" spinCount="100000" sheet="1" objects="1" scenarios="1"/>
  <protectedRanges>
    <protectedRange sqref="Y3" name="Range1"/>
  </protectedRanges>
  <mergeCells count="42">
    <mergeCell ref="B11:C11"/>
    <mergeCell ref="E11:U11"/>
    <mergeCell ref="B3:U3"/>
    <mergeCell ref="B4:U4"/>
    <mergeCell ref="I5:L5"/>
    <mergeCell ref="C6:D6"/>
    <mergeCell ref="F6:G6"/>
    <mergeCell ref="H6:I6"/>
    <mergeCell ref="M6:O6"/>
    <mergeCell ref="P6:Q6"/>
    <mergeCell ref="S6:T6"/>
    <mergeCell ref="B8:U8"/>
    <mergeCell ref="B9:C9"/>
    <mergeCell ref="E9:U9"/>
    <mergeCell ref="B10:C10"/>
    <mergeCell ref="E10:U10"/>
    <mergeCell ref="B12:C12"/>
    <mergeCell ref="E12:U12"/>
    <mergeCell ref="B13:C13"/>
    <mergeCell ref="E13:U13"/>
    <mergeCell ref="B14:C14"/>
    <mergeCell ref="E14:U14"/>
    <mergeCell ref="B15:C15"/>
    <mergeCell ref="E15:U15"/>
    <mergeCell ref="B16:C16"/>
    <mergeCell ref="E16:U16"/>
    <mergeCell ref="B18:B20"/>
    <mergeCell ref="C18:E19"/>
    <mergeCell ref="F18:T18"/>
    <mergeCell ref="U18:U20"/>
    <mergeCell ref="F19:H19"/>
    <mergeCell ref="I19:K19"/>
    <mergeCell ref="AN33:AO33"/>
    <mergeCell ref="AP33:AQ33"/>
    <mergeCell ref="AR33:AS33"/>
    <mergeCell ref="AT33:AU33"/>
    <mergeCell ref="L19:N19"/>
    <mergeCell ref="O19:Q19"/>
    <mergeCell ref="R19:T19"/>
    <mergeCell ref="AI33:AI34"/>
    <mergeCell ref="AJ33:AK33"/>
    <mergeCell ref="AL33:AM33"/>
  </mergeCells>
  <conditionalFormatting sqref="Y3">
    <cfRule type="containsBlanks" dxfId="10" priority="1">
      <formula>LEN(TRIM(Y3))=0</formula>
    </cfRule>
  </conditionalFormatting>
  <dataValidations count="1">
    <dataValidation type="list" allowBlank="1" showInputMessage="1" showErrorMessage="1" errorTitle="અમાન્ય એન્ટ્રી" error="આપે કરેલ એન્ટ્રી અમાન્ય છે. કૃપા કરીને આપે દાખલ કરેલ એન્ટ્રી ચકાસો. 1 અથવા 2 પસંદ કરો._x000a__x000a_બ્રિજેશ પટેલ" promptTitle="સત્ર" prompt="સત્ર પસંદ કરો._x000a__x000a_બ્રિજેશ પટેલ" sqref="Y3" xr:uid="{DD6140EA-8C74-4292-90F6-AB762DB9C718}">
      <formula1>"1,2"</formula1>
    </dataValidation>
  </dataValidations>
  <pageMargins left="0.27559055118110237" right="0.26" top="0.39370078740157483" bottom="0.47244094488188981" header="0.31496062992125984" footer="0.31496062992125984"/>
  <pageSetup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A0A107-996C-4EFC-8DAE-AFF36A8C02D7}">
  <sheetPr>
    <tabColor rgb="FF00FF00"/>
  </sheetPr>
  <dimension ref="A1:AE67"/>
  <sheetViews>
    <sheetView showGridLines="0" workbookViewId="0">
      <pane xSplit="4" ySplit="7" topLeftCell="T11" activePane="bottomRight" state="frozen"/>
      <selection pane="topRight" activeCell="E1" sqref="E1"/>
      <selection pane="bottomLeft" activeCell="A8" sqref="A8"/>
      <selection pane="bottomRight"/>
    </sheetView>
  </sheetViews>
  <sheetFormatPr defaultRowHeight="14.4"/>
  <cols>
    <col min="1" max="1" width="4.88671875" customWidth="1"/>
    <col min="2" max="2" width="22.44140625" customWidth="1"/>
    <col min="3" max="3" width="6.44140625" customWidth="1"/>
    <col min="4" max="4" width="10.33203125" customWidth="1"/>
    <col min="5" max="17" width="5.33203125" customWidth="1"/>
    <col min="18" max="18" width="6.44140625" customWidth="1"/>
    <col min="19" max="22" width="5.33203125" customWidth="1"/>
    <col min="23" max="23" width="6.109375" customWidth="1"/>
    <col min="24" max="24" width="5.33203125" customWidth="1"/>
    <col min="25" max="25" width="6.6640625" customWidth="1"/>
    <col min="26" max="26" width="5.33203125" customWidth="1"/>
    <col min="27" max="27" width="8.33203125" customWidth="1"/>
    <col min="28" max="28" width="7.33203125" customWidth="1"/>
    <col min="29" max="29" width="7.5546875" customWidth="1"/>
    <col min="30" max="30" width="11.44140625" customWidth="1"/>
  </cols>
  <sheetData>
    <row r="1" spans="1:31" ht="30" customHeight="1" thickBot="1">
      <c r="A1" s="37"/>
      <c r="B1" s="447" t="str">
        <f>"પત્રક - C : ધોરણ "&amp;'Data Entry'!J2</f>
        <v>પત્રક - C : ધોરણ 3</v>
      </c>
      <c r="C1" s="447"/>
      <c r="D1" s="447"/>
      <c r="E1" s="447"/>
      <c r="F1" s="447"/>
      <c r="G1" s="447"/>
      <c r="H1" s="447"/>
      <c r="I1" s="447"/>
      <c r="J1" s="447"/>
      <c r="K1" s="447"/>
      <c r="L1" s="447"/>
      <c r="M1" s="447"/>
      <c r="N1" s="447"/>
      <c r="O1" s="447" t="str">
        <f>"પત્રક - C : ધોરણ "&amp;'Data Entry'!J2</f>
        <v>પત્રક - C : ધોરણ 3</v>
      </c>
      <c r="P1" s="447"/>
      <c r="Q1" s="447"/>
      <c r="R1" s="447"/>
      <c r="S1" s="447"/>
      <c r="T1" s="447"/>
      <c r="U1" s="447"/>
      <c r="V1" s="447"/>
      <c r="W1" s="447"/>
      <c r="X1" s="447"/>
      <c r="Y1" s="447"/>
      <c r="Z1" s="447"/>
      <c r="AA1" s="447"/>
      <c r="AB1" s="447"/>
      <c r="AC1" s="447"/>
    </row>
    <row r="2" spans="1:31" ht="27">
      <c r="A2" s="433" t="s">
        <v>50</v>
      </c>
      <c r="B2" s="436" t="s">
        <v>51</v>
      </c>
      <c r="C2" s="439" t="s">
        <v>52</v>
      </c>
      <c r="D2" s="442" t="s">
        <v>53</v>
      </c>
      <c r="E2" s="436" t="s">
        <v>54</v>
      </c>
      <c r="F2" s="445"/>
      <c r="G2" s="445"/>
      <c r="H2" s="445"/>
      <c r="I2" s="446"/>
      <c r="J2" s="436" t="s">
        <v>55</v>
      </c>
      <c r="K2" s="445"/>
      <c r="L2" s="445"/>
      <c r="M2" s="445"/>
      <c r="N2" s="446"/>
      <c r="O2" s="433" t="s">
        <v>56</v>
      </c>
      <c r="P2" s="465"/>
      <c r="Q2" s="465"/>
      <c r="R2" s="465"/>
      <c r="S2" s="466"/>
      <c r="T2" s="433" t="s">
        <v>360</v>
      </c>
      <c r="U2" s="465"/>
      <c r="V2" s="465"/>
      <c r="W2" s="465"/>
      <c r="X2" s="466"/>
      <c r="Y2" s="467" t="s">
        <v>57</v>
      </c>
      <c r="Z2" s="448" t="s">
        <v>58</v>
      </c>
      <c r="AA2" s="454" t="s">
        <v>59</v>
      </c>
      <c r="AB2" s="448" t="s">
        <v>60</v>
      </c>
      <c r="AC2" s="451" t="s">
        <v>61</v>
      </c>
      <c r="AD2" s="461" t="s">
        <v>107</v>
      </c>
      <c r="AE2" s="463" t="s">
        <v>68</v>
      </c>
    </row>
    <row r="3" spans="1:31" ht="22.2">
      <c r="A3" s="434"/>
      <c r="B3" s="437"/>
      <c r="C3" s="440"/>
      <c r="D3" s="443"/>
      <c r="E3" s="459" t="s">
        <v>62</v>
      </c>
      <c r="F3" s="460"/>
      <c r="G3" s="460"/>
      <c r="H3" s="456" t="s">
        <v>64</v>
      </c>
      <c r="I3" s="457" t="s">
        <v>58</v>
      </c>
      <c r="J3" s="459" t="s">
        <v>62</v>
      </c>
      <c r="K3" s="460"/>
      <c r="L3" s="460"/>
      <c r="M3" s="456" t="s">
        <v>64</v>
      </c>
      <c r="N3" s="457" t="s">
        <v>58</v>
      </c>
      <c r="O3" s="459" t="s">
        <v>62</v>
      </c>
      <c r="P3" s="460"/>
      <c r="Q3" s="460"/>
      <c r="R3" s="456" t="s">
        <v>64</v>
      </c>
      <c r="S3" s="457" t="s">
        <v>58</v>
      </c>
      <c r="T3" s="459" t="s">
        <v>62</v>
      </c>
      <c r="U3" s="460"/>
      <c r="V3" s="460"/>
      <c r="W3" s="456" t="s">
        <v>64</v>
      </c>
      <c r="X3" s="457" t="s">
        <v>58</v>
      </c>
      <c r="Y3" s="468"/>
      <c r="Z3" s="449"/>
      <c r="AA3" s="455"/>
      <c r="AB3" s="449"/>
      <c r="AC3" s="452"/>
      <c r="AD3" s="461"/>
      <c r="AE3" s="463"/>
    </row>
    <row r="4" spans="1:31" ht="126">
      <c r="A4" s="434"/>
      <c r="B4" s="437"/>
      <c r="C4" s="440"/>
      <c r="D4" s="443"/>
      <c r="E4" s="27" t="s">
        <v>509</v>
      </c>
      <c r="F4" s="26" t="s">
        <v>65</v>
      </c>
      <c r="G4" s="42" t="s">
        <v>66</v>
      </c>
      <c r="H4" s="456"/>
      <c r="I4" s="457"/>
      <c r="J4" s="27" t="s">
        <v>509</v>
      </c>
      <c r="K4" s="26" t="s">
        <v>65</v>
      </c>
      <c r="L4" s="42" t="s">
        <v>66</v>
      </c>
      <c r="M4" s="456"/>
      <c r="N4" s="457"/>
      <c r="O4" s="27" t="s">
        <v>509</v>
      </c>
      <c r="P4" s="26" t="s">
        <v>65</v>
      </c>
      <c r="Q4" s="42" t="s">
        <v>66</v>
      </c>
      <c r="R4" s="456"/>
      <c r="S4" s="457"/>
      <c r="T4" s="27" t="s">
        <v>509</v>
      </c>
      <c r="U4" s="26" t="s">
        <v>65</v>
      </c>
      <c r="V4" s="42" t="s">
        <v>66</v>
      </c>
      <c r="W4" s="456"/>
      <c r="X4" s="457"/>
      <c r="Y4" s="468"/>
      <c r="Z4" s="449"/>
      <c r="AA4" s="455"/>
      <c r="AB4" s="449"/>
      <c r="AC4" s="452"/>
      <c r="AD4" s="461"/>
      <c r="AE4" s="463"/>
    </row>
    <row r="5" spans="1:31" ht="22.5" customHeight="1">
      <c r="A5" s="434"/>
      <c r="B5" s="437"/>
      <c r="C5" s="440"/>
      <c r="D5" s="443"/>
      <c r="E5" s="27" t="s">
        <v>67</v>
      </c>
      <c r="F5" s="26" t="s">
        <v>67</v>
      </c>
      <c r="G5" s="26" t="s">
        <v>67</v>
      </c>
      <c r="H5" s="456"/>
      <c r="I5" s="457"/>
      <c r="J5" s="27" t="s">
        <v>67</v>
      </c>
      <c r="K5" s="26" t="s">
        <v>67</v>
      </c>
      <c r="L5" s="26" t="s">
        <v>67</v>
      </c>
      <c r="M5" s="456"/>
      <c r="N5" s="457"/>
      <c r="O5" s="27" t="s">
        <v>67</v>
      </c>
      <c r="P5" s="26" t="s">
        <v>67</v>
      </c>
      <c r="Q5" s="26" t="s">
        <v>67</v>
      </c>
      <c r="R5" s="456"/>
      <c r="S5" s="457"/>
      <c r="T5" s="27" t="s">
        <v>67</v>
      </c>
      <c r="U5" s="26" t="s">
        <v>67</v>
      </c>
      <c r="V5" s="26" t="s">
        <v>67</v>
      </c>
      <c r="W5" s="456"/>
      <c r="X5" s="457"/>
      <c r="Y5" s="27" t="s">
        <v>67</v>
      </c>
      <c r="Z5" s="449"/>
      <c r="AA5" s="25" t="s">
        <v>67</v>
      </c>
      <c r="AB5" s="449"/>
      <c r="AC5" s="452"/>
      <c r="AD5" s="461"/>
      <c r="AE5" s="463"/>
    </row>
    <row r="6" spans="1:31" s="35" customFormat="1" ht="34.950000000000003" customHeight="1" thickBot="1">
      <c r="A6" s="435"/>
      <c r="B6" s="438"/>
      <c r="C6" s="441"/>
      <c r="D6" s="444"/>
      <c r="E6" s="41">
        <v>40</v>
      </c>
      <c r="F6" s="39">
        <v>40</v>
      </c>
      <c r="G6" s="39">
        <v>20</v>
      </c>
      <c r="H6" s="40">
        <f>SUM(E6:G6)</f>
        <v>100</v>
      </c>
      <c r="I6" s="458"/>
      <c r="J6" s="41">
        <v>40</v>
      </c>
      <c r="K6" s="39">
        <v>40</v>
      </c>
      <c r="L6" s="39">
        <v>20</v>
      </c>
      <c r="M6" s="40">
        <f>SUM(J6:L6)</f>
        <v>100</v>
      </c>
      <c r="N6" s="458"/>
      <c r="O6" s="41">
        <v>40</v>
      </c>
      <c r="P6" s="39">
        <v>40</v>
      </c>
      <c r="Q6" s="39">
        <v>20</v>
      </c>
      <c r="R6" s="40">
        <f>SUM(O6:Q6)</f>
        <v>100</v>
      </c>
      <c r="S6" s="458"/>
      <c r="T6" s="41">
        <v>40</v>
      </c>
      <c r="U6" s="39">
        <v>40</v>
      </c>
      <c r="V6" s="39">
        <v>20</v>
      </c>
      <c r="W6" s="40">
        <f>SUM(T6:V6)</f>
        <v>100</v>
      </c>
      <c r="X6" s="458"/>
      <c r="Y6" s="49">
        <v>200</v>
      </c>
      <c r="Z6" s="450"/>
      <c r="AA6" s="40">
        <f>H6+M6+R6+W6+Y6</f>
        <v>600</v>
      </c>
      <c r="AB6" s="450"/>
      <c r="AC6" s="453"/>
      <c r="AD6" s="462"/>
      <c r="AE6" s="464"/>
    </row>
    <row r="7" spans="1:31" ht="16.2" thickBot="1">
      <c r="A7" s="36" t="s">
        <v>69</v>
      </c>
      <c r="B7" s="28" t="s">
        <v>70</v>
      </c>
      <c r="C7" s="28" t="s">
        <v>71</v>
      </c>
      <c r="D7" s="30" t="s">
        <v>72</v>
      </c>
      <c r="E7" s="28" t="s">
        <v>73</v>
      </c>
      <c r="F7" s="29" t="s">
        <v>74</v>
      </c>
      <c r="G7" s="28" t="s">
        <v>75</v>
      </c>
      <c r="H7" s="29" t="s">
        <v>76</v>
      </c>
      <c r="I7" s="28" t="s">
        <v>77</v>
      </c>
      <c r="J7" s="29" t="s">
        <v>78</v>
      </c>
      <c r="K7" s="28" t="s">
        <v>79</v>
      </c>
      <c r="L7" s="29" t="s">
        <v>80</v>
      </c>
      <c r="M7" s="28" t="s">
        <v>81</v>
      </c>
      <c r="N7" s="29" t="s">
        <v>82</v>
      </c>
      <c r="O7" s="28" t="s">
        <v>83</v>
      </c>
      <c r="P7" s="29" t="s">
        <v>84</v>
      </c>
      <c r="Q7" s="28" t="s">
        <v>85</v>
      </c>
      <c r="R7" s="29" t="s">
        <v>86</v>
      </c>
      <c r="S7" s="28" t="s">
        <v>87</v>
      </c>
      <c r="T7" s="29" t="s">
        <v>88</v>
      </c>
      <c r="U7" s="28" t="s">
        <v>89</v>
      </c>
      <c r="V7" s="29" t="s">
        <v>90</v>
      </c>
      <c r="W7" s="28" t="s">
        <v>478</v>
      </c>
      <c r="X7" s="29" t="s">
        <v>479</v>
      </c>
      <c r="Y7" s="28" t="s">
        <v>480</v>
      </c>
      <c r="Z7" s="29" t="s">
        <v>481</v>
      </c>
      <c r="AA7" s="28" t="s">
        <v>482</v>
      </c>
      <c r="AB7" s="29" t="s">
        <v>483</v>
      </c>
      <c r="AC7" s="28" t="s">
        <v>91</v>
      </c>
      <c r="AD7" s="29" t="s">
        <v>92</v>
      </c>
      <c r="AE7" s="28" t="s">
        <v>93</v>
      </c>
    </row>
    <row r="8" spans="1:31" ht="24.9" customHeight="1">
      <c r="A8" s="55">
        <f>IF('Data Entry'!A8="","",'Data Entry'!A8)</f>
        <v>1</v>
      </c>
      <c r="B8" s="99" t="str">
        <f>IF('Data Entry'!B8="","",'Data Entry'!B8)</f>
        <v>પટેલ બ્રિજેશકુમાર કાળાભાઈ</v>
      </c>
      <c r="C8" s="57">
        <f>IF('Data Entry'!C8="","",'Data Entry'!C8)</f>
        <v>10251</v>
      </c>
      <c r="D8" s="106">
        <f>IF('Data Entry'!D8="","",'Data Entry'!D8)</f>
        <v>40544</v>
      </c>
      <c r="E8" s="59">
        <f>IF(Gujarati!D4="","",Gujarati!D4)</f>
        <v>32</v>
      </c>
      <c r="F8" s="60">
        <f>IF(Gujarati!E4="","",Gujarati!E4)</f>
        <v>36</v>
      </c>
      <c r="G8" s="60">
        <f>IF(Gujarati!F4="","",Gujarati!F4)</f>
        <v>18</v>
      </c>
      <c r="H8" s="61">
        <f t="shared" ref="H8:H39" si="0">IF($A8="","",ROUND(SUM(E8:G8),0))</f>
        <v>86</v>
      </c>
      <c r="I8" s="62" t="str">
        <f>IF(H8="","",IF(H8&gt;=80,"A",IF(H8&gt;=65,"B",IF(H8&gt;=50,"C",IF(H8&gt;=35,"D",IF(H8&lt;=34,"E"))))))</f>
        <v>A</v>
      </c>
      <c r="J8" s="59">
        <f>IF(Maths!D4="","",Maths!D4)</f>
        <v>40</v>
      </c>
      <c r="K8" s="60">
        <f>IF(Maths!E4="","",Maths!E4)</f>
        <v>28</v>
      </c>
      <c r="L8" s="60">
        <f>IF(Maths!F4="","",Maths!F4)</f>
        <v>12</v>
      </c>
      <c r="M8" s="61">
        <f t="shared" ref="M8:M39" si="1">IF($A8="","",ROUND(SUM(J8:L8),0))</f>
        <v>80</v>
      </c>
      <c r="N8" s="62" t="str">
        <f t="shared" ref="N8:N67" si="2">IF(M8="","",IF(M8&gt;=80,"A",IF(M8&gt;=65,"B",IF(M8&gt;=50,"C",IF(M8&gt;=35,"D",IF(M8&lt;=34,"E"))))))</f>
        <v>A</v>
      </c>
      <c r="O8" s="59">
        <f>IF(English!D4="","",English!D4)</f>
        <v>35</v>
      </c>
      <c r="P8" s="60">
        <f>IF(English!E4="","",English!E4)</f>
        <v>36</v>
      </c>
      <c r="Q8" s="60">
        <f>IF(English!F4="","",English!F4)</f>
        <v>18</v>
      </c>
      <c r="R8" s="61">
        <f t="shared" ref="R8:R39" si="3">IF($A8="","",ROUND(SUM(O8:Q8),0))</f>
        <v>89</v>
      </c>
      <c r="S8" s="62" t="str">
        <f t="shared" ref="S8:S67" si="4">IF(R8="","",IF(R8&gt;=80,"A",IF(R8&gt;=65,"B",IF(R8&gt;=50,"C",IF(R8&gt;=35,"D",IF(R8&lt;=34,"E"))))))</f>
        <v>A</v>
      </c>
      <c r="T8" s="59">
        <f>IF(Evs!D4="","",Evs!D4)</f>
        <v>34</v>
      </c>
      <c r="U8" s="60">
        <f>IF(Evs!E4="","",Evs!E4)</f>
        <v>32</v>
      </c>
      <c r="V8" s="60">
        <f>IF(Evs!F4="","",Evs!F4)</f>
        <v>18</v>
      </c>
      <c r="W8" s="61">
        <f t="shared" ref="W8:W39" si="5">IF($A8="","",ROUND(SUM(T8:V8),0))</f>
        <v>84</v>
      </c>
      <c r="X8" s="62" t="str">
        <f t="shared" ref="X8:X67" si="6">IF(W8="","",IF(W8&gt;=80,"A",IF(W8&gt;=65,"B",IF(W8&gt;=50,"C",IF(W8&gt;=35,"D",IF(W8&lt;=34,"E"))))))</f>
        <v>A</v>
      </c>
      <c r="Y8" s="53">
        <f>IF('SEM1 PATRAK-B'!AQ6="","",'SEM1 PATRAK-B'!AQ6)</f>
        <v>172</v>
      </c>
      <c r="Z8" s="87" t="str">
        <f>IF(Y8="","",IF(Y8&gt;=160,"A",IF(Y8&gt;=130,"B",IF(Y8&gt;=100,"C",IF(Y8&gt;=70,"D",IF(Y8&lt;=69,"E"))))))</f>
        <v>A</v>
      </c>
      <c r="AA8" s="88">
        <f>IF(OR(H8="",M8="",R8="",W8="",Y8=""),"",H8+M8+R8+W8+Y8)</f>
        <v>511</v>
      </c>
      <c r="AB8" s="88" t="str">
        <f>IF(AA8="","",IF(AA8&gt;=480,"A",IF(AA8&gt;=390,"B",IF(AA8&gt;=300,"C",IF(AA8&gt;=210,"D",IF(AA8&lt;=209,"E"))))))</f>
        <v>A</v>
      </c>
      <c r="AC8" s="45">
        <f>IF('Attandance Day'!C4="","",'Attandance Day'!C4)</f>
        <v>200</v>
      </c>
      <c r="AD8" s="95">
        <f>IFERROR(AA8/$AA$6,"")</f>
        <v>0.85166666666666668</v>
      </c>
      <c r="AE8" s="96">
        <f>IF(AA8="","",RANK(AA8,AA$8:AA$67))</f>
        <v>1</v>
      </c>
    </row>
    <row r="9" spans="1:31" ht="24.9" customHeight="1">
      <c r="A9" s="63">
        <f>IF('Data Entry'!A9="","",'Data Entry'!A9)</f>
        <v>2</v>
      </c>
      <c r="B9" s="100" t="str">
        <f>IF('Data Entry'!B9="","",'Data Entry'!B9)</f>
        <v/>
      </c>
      <c r="C9" s="65" t="str">
        <f>IF('Data Entry'!C9="","",'Data Entry'!C9)</f>
        <v/>
      </c>
      <c r="D9" s="103" t="str">
        <f>IF('Data Entry'!D9="","",'Data Entry'!D9)</f>
        <v/>
      </c>
      <c r="E9" s="67" t="str">
        <f>IF(Gujarati!D5="","",Gujarati!D5)</f>
        <v/>
      </c>
      <c r="F9" s="68" t="str">
        <f>IF(Gujarati!E5="","",Gujarati!E5)</f>
        <v/>
      </c>
      <c r="G9" s="68" t="str">
        <f>IF(Gujarati!F5="","",Gujarati!F5)</f>
        <v/>
      </c>
      <c r="H9" s="69">
        <f t="shared" si="0"/>
        <v>0</v>
      </c>
      <c r="I9" s="70" t="str">
        <f t="shared" ref="I9:I67" si="7">IF(H9="","",IF(H9&gt;=80,"A",IF(H9&gt;=65,"B",IF(H9&gt;=50,"C",IF(H9&gt;=35,"D",IF(H9&lt;=34,"E"))))))</f>
        <v>E</v>
      </c>
      <c r="J9" s="67" t="str">
        <f>IF(Maths!D5="","",Maths!D5)</f>
        <v/>
      </c>
      <c r="K9" s="68" t="str">
        <f>IF(Maths!E5="","",Maths!E5)</f>
        <v/>
      </c>
      <c r="L9" s="68" t="str">
        <f>IF(Maths!F5="","",Maths!F5)</f>
        <v/>
      </c>
      <c r="M9" s="69">
        <f t="shared" si="1"/>
        <v>0</v>
      </c>
      <c r="N9" s="70" t="str">
        <f t="shared" si="2"/>
        <v>E</v>
      </c>
      <c r="O9" s="67" t="str">
        <f>IF(English!D5="","",English!D5)</f>
        <v/>
      </c>
      <c r="P9" s="68" t="str">
        <f>IF(English!E5="","",English!E5)</f>
        <v/>
      </c>
      <c r="Q9" s="68" t="str">
        <f>IF(English!F5="","",English!F5)</f>
        <v/>
      </c>
      <c r="R9" s="69">
        <f t="shared" si="3"/>
        <v>0</v>
      </c>
      <c r="S9" s="70" t="str">
        <f t="shared" si="4"/>
        <v>E</v>
      </c>
      <c r="T9" s="67" t="str">
        <f>IF(Evs!D5="","",Evs!D5)</f>
        <v/>
      </c>
      <c r="U9" s="68" t="str">
        <f>IF(Evs!E5="","",Evs!E5)</f>
        <v/>
      </c>
      <c r="V9" s="68" t="str">
        <f>IF(Evs!F5="","",Evs!F5)</f>
        <v/>
      </c>
      <c r="W9" s="69">
        <f t="shared" si="5"/>
        <v>0</v>
      </c>
      <c r="X9" s="70" t="str">
        <f t="shared" si="6"/>
        <v>E</v>
      </c>
      <c r="Y9" s="50" t="str">
        <f>IF('SEM1 PATRAK-B'!AQ7="","",'SEM1 PATRAK-B'!AQ7)</f>
        <v/>
      </c>
      <c r="Z9" s="89" t="str">
        <f t="shared" ref="Z9:Z67" si="8">IF(Y9="","",IF(Y9&gt;=160,"A",IF(Y9&gt;=130,"B",IF(Y9&gt;=100,"C",IF(Y9&gt;=70,"D",IF(Y9&lt;=69,"E"))))))</f>
        <v/>
      </c>
      <c r="AA9" s="90" t="str">
        <f t="shared" ref="AA9:AA67" si="9">IF(OR(H9="",M9="",R9="",W9="",Y9=""),"",H9+M9+R9+W9+Y9)</f>
        <v/>
      </c>
      <c r="AB9" s="90" t="str">
        <f t="shared" ref="AB9:AB67" si="10">IF(AA9="","",IF(AA9&gt;=480,"A",IF(AA9&gt;=390,"B",IF(AA9&gt;=300,"C",IF(AA9&gt;=210,"D",IF(AA9&lt;=209,"E"))))))</f>
        <v/>
      </c>
      <c r="AC9" s="46" t="str">
        <f>IF('Attandance Day'!C5="","",'Attandance Day'!C5)</f>
        <v/>
      </c>
      <c r="AD9" s="97" t="str">
        <f t="shared" ref="AD9:AD67" si="11">IFERROR(AA9/$AA$6,"")</f>
        <v/>
      </c>
      <c r="AE9" s="98" t="str">
        <f t="shared" ref="AE9:AE67" si="12">IF(AA9="","",RANK(AA9,AA$8:AA$67))</f>
        <v/>
      </c>
    </row>
    <row r="10" spans="1:31" ht="24.9" customHeight="1">
      <c r="A10" s="63">
        <f>IF('Data Entry'!A10="","",'Data Entry'!A10)</f>
        <v>3</v>
      </c>
      <c r="B10" s="100" t="str">
        <f>IF('Data Entry'!B10="","",'Data Entry'!B10)</f>
        <v/>
      </c>
      <c r="C10" s="65" t="str">
        <f>IF('Data Entry'!C10="","",'Data Entry'!C10)</f>
        <v/>
      </c>
      <c r="D10" s="103" t="str">
        <f>IF('Data Entry'!D10="","",'Data Entry'!D10)</f>
        <v/>
      </c>
      <c r="E10" s="67" t="str">
        <f>IF(Gujarati!D6="","",Gujarati!D6)</f>
        <v/>
      </c>
      <c r="F10" s="68" t="str">
        <f>IF(Gujarati!E6="","",Gujarati!E6)</f>
        <v/>
      </c>
      <c r="G10" s="68" t="str">
        <f>IF(Gujarati!F6="","",Gujarati!F6)</f>
        <v/>
      </c>
      <c r="H10" s="69">
        <f t="shared" si="0"/>
        <v>0</v>
      </c>
      <c r="I10" s="70" t="str">
        <f t="shared" si="7"/>
        <v>E</v>
      </c>
      <c r="J10" s="67" t="str">
        <f>IF(Maths!D6="","",Maths!D6)</f>
        <v/>
      </c>
      <c r="K10" s="68" t="str">
        <f>IF(Maths!E6="","",Maths!E6)</f>
        <v/>
      </c>
      <c r="L10" s="68" t="str">
        <f>IF(Maths!F6="","",Maths!F6)</f>
        <v/>
      </c>
      <c r="M10" s="69">
        <f t="shared" si="1"/>
        <v>0</v>
      </c>
      <c r="N10" s="70" t="str">
        <f t="shared" si="2"/>
        <v>E</v>
      </c>
      <c r="O10" s="67" t="str">
        <f>IF(English!D6="","",English!D6)</f>
        <v/>
      </c>
      <c r="P10" s="68" t="str">
        <f>IF(English!E6="","",English!E6)</f>
        <v/>
      </c>
      <c r="Q10" s="68" t="str">
        <f>IF(English!F6="","",English!F6)</f>
        <v/>
      </c>
      <c r="R10" s="69">
        <f t="shared" si="3"/>
        <v>0</v>
      </c>
      <c r="S10" s="70" t="str">
        <f t="shared" si="4"/>
        <v>E</v>
      </c>
      <c r="T10" s="67" t="str">
        <f>IF(Evs!D6="","",Evs!D6)</f>
        <v/>
      </c>
      <c r="U10" s="68" t="str">
        <f>IF(Evs!E6="","",Evs!E6)</f>
        <v/>
      </c>
      <c r="V10" s="68" t="str">
        <f>IF(Evs!F6="","",Evs!F6)</f>
        <v/>
      </c>
      <c r="W10" s="69">
        <f t="shared" si="5"/>
        <v>0</v>
      </c>
      <c r="X10" s="70" t="str">
        <f t="shared" si="6"/>
        <v>E</v>
      </c>
      <c r="Y10" s="50" t="str">
        <f>IF('SEM1 PATRAK-B'!AQ8="","",'SEM1 PATRAK-B'!AQ8)</f>
        <v/>
      </c>
      <c r="Z10" s="89" t="str">
        <f t="shared" si="8"/>
        <v/>
      </c>
      <c r="AA10" s="90" t="str">
        <f t="shared" si="9"/>
        <v/>
      </c>
      <c r="AB10" s="90" t="str">
        <f t="shared" si="10"/>
        <v/>
      </c>
      <c r="AC10" s="46" t="str">
        <f>IF('Attandance Day'!C6="","",'Attandance Day'!C6)</f>
        <v/>
      </c>
      <c r="AD10" s="97" t="str">
        <f t="shared" si="11"/>
        <v/>
      </c>
      <c r="AE10" s="98" t="str">
        <f t="shared" si="12"/>
        <v/>
      </c>
    </row>
    <row r="11" spans="1:31" ht="24.9" customHeight="1">
      <c r="A11" s="63">
        <f>IF('Data Entry'!A11="","",'Data Entry'!A11)</f>
        <v>4</v>
      </c>
      <c r="B11" s="100" t="str">
        <f>IF('Data Entry'!B11="","",'Data Entry'!B11)</f>
        <v/>
      </c>
      <c r="C11" s="65" t="str">
        <f>IF('Data Entry'!C11="","",'Data Entry'!C11)</f>
        <v/>
      </c>
      <c r="D11" s="103" t="str">
        <f>IF('Data Entry'!D11="","",'Data Entry'!D11)</f>
        <v/>
      </c>
      <c r="E11" s="67" t="str">
        <f>IF(Gujarati!D7="","",Gujarati!D7)</f>
        <v/>
      </c>
      <c r="F11" s="68" t="str">
        <f>IF(Gujarati!E7="","",Gujarati!E7)</f>
        <v/>
      </c>
      <c r="G11" s="68" t="str">
        <f>IF(Gujarati!F7="","",Gujarati!F7)</f>
        <v/>
      </c>
      <c r="H11" s="69">
        <f t="shared" si="0"/>
        <v>0</v>
      </c>
      <c r="I11" s="70" t="str">
        <f t="shared" si="7"/>
        <v>E</v>
      </c>
      <c r="J11" s="67" t="str">
        <f>IF(Maths!D7="","",Maths!D7)</f>
        <v/>
      </c>
      <c r="K11" s="68" t="str">
        <f>IF(Maths!E7="","",Maths!E7)</f>
        <v/>
      </c>
      <c r="L11" s="68" t="str">
        <f>IF(Maths!F7="","",Maths!F7)</f>
        <v/>
      </c>
      <c r="M11" s="69">
        <f t="shared" si="1"/>
        <v>0</v>
      </c>
      <c r="N11" s="70" t="str">
        <f t="shared" si="2"/>
        <v>E</v>
      </c>
      <c r="O11" s="67" t="str">
        <f>IF(English!D7="","",English!D7)</f>
        <v/>
      </c>
      <c r="P11" s="68" t="str">
        <f>IF(English!E7="","",English!E7)</f>
        <v/>
      </c>
      <c r="Q11" s="68" t="str">
        <f>IF(English!F7="","",English!F7)</f>
        <v/>
      </c>
      <c r="R11" s="69">
        <f t="shared" si="3"/>
        <v>0</v>
      </c>
      <c r="S11" s="70" t="str">
        <f t="shared" si="4"/>
        <v>E</v>
      </c>
      <c r="T11" s="67" t="str">
        <f>IF(Evs!D7="","",Evs!D7)</f>
        <v/>
      </c>
      <c r="U11" s="68" t="str">
        <f>IF(Evs!E7="","",Evs!E7)</f>
        <v/>
      </c>
      <c r="V11" s="68" t="str">
        <f>IF(Evs!F7="","",Evs!F7)</f>
        <v/>
      </c>
      <c r="W11" s="69">
        <f t="shared" si="5"/>
        <v>0</v>
      </c>
      <c r="X11" s="70" t="str">
        <f t="shared" si="6"/>
        <v>E</v>
      </c>
      <c r="Y11" s="50" t="str">
        <f>IF('SEM1 PATRAK-B'!AQ9="","",'SEM1 PATRAK-B'!AQ9)</f>
        <v/>
      </c>
      <c r="Z11" s="89" t="str">
        <f t="shared" si="8"/>
        <v/>
      </c>
      <c r="AA11" s="90" t="str">
        <f t="shared" si="9"/>
        <v/>
      </c>
      <c r="AB11" s="90" t="str">
        <f t="shared" si="10"/>
        <v/>
      </c>
      <c r="AC11" s="46" t="str">
        <f>IF('Attandance Day'!C7="","",'Attandance Day'!C7)</f>
        <v/>
      </c>
      <c r="AD11" s="97" t="str">
        <f t="shared" si="11"/>
        <v/>
      </c>
      <c r="AE11" s="98" t="str">
        <f t="shared" si="12"/>
        <v/>
      </c>
    </row>
    <row r="12" spans="1:31" ht="24.9" customHeight="1">
      <c r="A12" s="63">
        <f>IF('Data Entry'!A12="","",'Data Entry'!A12)</f>
        <v>5</v>
      </c>
      <c r="B12" s="100" t="str">
        <f>IF('Data Entry'!B12="","",'Data Entry'!B12)</f>
        <v/>
      </c>
      <c r="C12" s="65" t="str">
        <f>IF('Data Entry'!C12="","",'Data Entry'!C12)</f>
        <v/>
      </c>
      <c r="D12" s="103" t="str">
        <f>IF('Data Entry'!D12="","",'Data Entry'!D12)</f>
        <v/>
      </c>
      <c r="E12" s="67" t="str">
        <f>IF(Gujarati!D8="","",Gujarati!D8)</f>
        <v/>
      </c>
      <c r="F12" s="68" t="str">
        <f>IF(Gujarati!E8="","",Gujarati!E8)</f>
        <v/>
      </c>
      <c r="G12" s="68" t="str">
        <f>IF(Gujarati!F8="","",Gujarati!F8)</f>
        <v/>
      </c>
      <c r="H12" s="69">
        <f t="shared" si="0"/>
        <v>0</v>
      </c>
      <c r="I12" s="70" t="str">
        <f t="shared" si="7"/>
        <v>E</v>
      </c>
      <c r="J12" s="67" t="str">
        <f>IF(Maths!D8="","",Maths!D8)</f>
        <v/>
      </c>
      <c r="K12" s="68" t="str">
        <f>IF(Maths!E8="","",Maths!E8)</f>
        <v/>
      </c>
      <c r="L12" s="68" t="str">
        <f>IF(Maths!F8="","",Maths!F8)</f>
        <v/>
      </c>
      <c r="M12" s="69">
        <f t="shared" si="1"/>
        <v>0</v>
      </c>
      <c r="N12" s="70" t="str">
        <f t="shared" si="2"/>
        <v>E</v>
      </c>
      <c r="O12" s="67" t="str">
        <f>IF(English!D8="","",English!D8)</f>
        <v/>
      </c>
      <c r="P12" s="68" t="str">
        <f>IF(English!E8="","",English!E8)</f>
        <v/>
      </c>
      <c r="Q12" s="68" t="str">
        <f>IF(English!F8="","",English!F8)</f>
        <v/>
      </c>
      <c r="R12" s="69">
        <f t="shared" si="3"/>
        <v>0</v>
      </c>
      <c r="S12" s="70" t="str">
        <f t="shared" si="4"/>
        <v>E</v>
      </c>
      <c r="T12" s="67" t="str">
        <f>IF(Evs!D8="","",Evs!D8)</f>
        <v/>
      </c>
      <c r="U12" s="68" t="str">
        <f>IF(Evs!E8="","",Evs!E8)</f>
        <v/>
      </c>
      <c r="V12" s="68" t="str">
        <f>IF(Evs!F8="","",Evs!F8)</f>
        <v/>
      </c>
      <c r="W12" s="69">
        <f t="shared" si="5"/>
        <v>0</v>
      </c>
      <c r="X12" s="70" t="str">
        <f t="shared" si="6"/>
        <v>E</v>
      </c>
      <c r="Y12" s="50" t="str">
        <f>IF('SEM1 PATRAK-B'!AQ10="","",'SEM1 PATRAK-B'!AQ10)</f>
        <v/>
      </c>
      <c r="Z12" s="89" t="str">
        <f t="shared" si="8"/>
        <v/>
      </c>
      <c r="AA12" s="90" t="str">
        <f t="shared" si="9"/>
        <v/>
      </c>
      <c r="AB12" s="90" t="str">
        <f t="shared" si="10"/>
        <v/>
      </c>
      <c r="AC12" s="46" t="str">
        <f>IF('Attandance Day'!C8="","",'Attandance Day'!C8)</f>
        <v/>
      </c>
      <c r="AD12" s="97" t="str">
        <f t="shared" si="11"/>
        <v/>
      </c>
      <c r="AE12" s="98" t="str">
        <f t="shared" si="12"/>
        <v/>
      </c>
    </row>
    <row r="13" spans="1:31" ht="24.9" customHeight="1">
      <c r="A13" s="63">
        <f>IF('Data Entry'!A13="","",'Data Entry'!A13)</f>
        <v>6</v>
      </c>
      <c r="B13" s="100" t="str">
        <f>IF('Data Entry'!B13="","",'Data Entry'!B13)</f>
        <v/>
      </c>
      <c r="C13" s="65" t="str">
        <f>IF('Data Entry'!C13="","",'Data Entry'!C13)</f>
        <v/>
      </c>
      <c r="D13" s="103" t="str">
        <f>IF('Data Entry'!D13="","",'Data Entry'!D13)</f>
        <v/>
      </c>
      <c r="E13" s="67" t="str">
        <f>IF(Gujarati!D9="","",Gujarati!D9)</f>
        <v/>
      </c>
      <c r="F13" s="68" t="str">
        <f>IF(Gujarati!E9="","",Gujarati!E9)</f>
        <v/>
      </c>
      <c r="G13" s="68" t="str">
        <f>IF(Gujarati!F9="","",Gujarati!F9)</f>
        <v/>
      </c>
      <c r="H13" s="69">
        <f t="shared" si="0"/>
        <v>0</v>
      </c>
      <c r="I13" s="70" t="str">
        <f t="shared" si="7"/>
        <v>E</v>
      </c>
      <c r="J13" s="67" t="str">
        <f>IF(Maths!D9="","",Maths!D9)</f>
        <v/>
      </c>
      <c r="K13" s="68" t="str">
        <f>IF(Maths!E9="","",Maths!E9)</f>
        <v/>
      </c>
      <c r="L13" s="68" t="str">
        <f>IF(Maths!F9="","",Maths!F9)</f>
        <v/>
      </c>
      <c r="M13" s="69">
        <f t="shared" si="1"/>
        <v>0</v>
      </c>
      <c r="N13" s="70" t="str">
        <f t="shared" si="2"/>
        <v>E</v>
      </c>
      <c r="O13" s="67" t="str">
        <f>IF(English!D9="","",English!D9)</f>
        <v/>
      </c>
      <c r="P13" s="68" t="str">
        <f>IF(English!E9="","",English!E9)</f>
        <v/>
      </c>
      <c r="Q13" s="68" t="str">
        <f>IF(English!F9="","",English!F9)</f>
        <v/>
      </c>
      <c r="R13" s="69">
        <f t="shared" si="3"/>
        <v>0</v>
      </c>
      <c r="S13" s="70" t="str">
        <f t="shared" si="4"/>
        <v>E</v>
      </c>
      <c r="T13" s="67" t="str">
        <f>IF(Evs!D9="","",Evs!D9)</f>
        <v/>
      </c>
      <c r="U13" s="68" t="str">
        <f>IF(Evs!E9="","",Evs!E9)</f>
        <v/>
      </c>
      <c r="V13" s="68" t="str">
        <f>IF(Evs!F9="","",Evs!F9)</f>
        <v/>
      </c>
      <c r="W13" s="69">
        <f t="shared" si="5"/>
        <v>0</v>
      </c>
      <c r="X13" s="70" t="str">
        <f t="shared" si="6"/>
        <v>E</v>
      </c>
      <c r="Y13" s="50" t="str">
        <f>IF('SEM1 PATRAK-B'!AQ11="","",'SEM1 PATRAK-B'!AQ11)</f>
        <v/>
      </c>
      <c r="Z13" s="89" t="str">
        <f t="shared" si="8"/>
        <v/>
      </c>
      <c r="AA13" s="90" t="str">
        <f t="shared" si="9"/>
        <v/>
      </c>
      <c r="AB13" s="90" t="str">
        <f t="shared" si="10"/>
        <v/>
      </c>
      <c r="AC13" s="46" t="str">
        <f>IF('Attandance Day'!C9="","",'Attandance Day'!C9)</f>
        <v/>
      </c>
      <c r="AD13" s="97" t="str">
        <f t="shared" si="11"/>
        <v/>
      </c>
      <c r="AE13" s="98" t="str">
        <f t="shared" si="12"/>
        <v/>
      </c>
    </row>
    <row r="14" spans="1:31" ht="24.9" customHeight="1">
      <c r="A14" s="63">
        <f>IF('Data Entry'!A14="","",'Data Entry'!A14)</f>
        <v>7</v>
      </c>
      <c r="B14" s="100" t="str">
        <f>IF('Data Entry'!B14="","",'Data Entry'!B14)</f>
        <v/>
      </c>
      <c r="C14" s="65" t="str">
        <f>IF('Data Entry'!C14="","",'Data Entry'!C14)</f>
        <v/>
      </c>
      <c r="D14" s="103" t="str">
        <f>IF('Data Entry'!D14="","",'Data Entry'!D14)</f>
        <v/>
      </c>
      <c r="E14" s="67" t="str">
        <f>IF(Gujarati!D10="","",Gujarati!D10)</f>
        <v/>
      </c>
      <c r="F14" s="68" t="str">
        <f>IF(Gujarati!E10="","",Gujarati!E10)</f>
        <v/>
      </c>
      <c r="G14" s="68" t="str">
        <f>IF(Gujarati!F10="","",Gujarati!F10)</f>
        <v/>
      </c>
      <c r="H14" s="69">
        <f t="shared" si="0"/>
        <v>0</v>
      </c>
      <c r="I14" s="70" t="str">
        <f t="shared" si="7"/>
        <v>E</v>
      </c>
      <c r="J14" s="67" t="str">
        <f>IF(Maths!D10="","",Maths!D10)</f>
        <v/>
      </c>
      <c r="K14" s="68" t="str">
        <f>IF(Maths!E10="","",Maths!E10)</f>
        <v/>
      </c>
      <c r="L14" s="68" t="str">
        <f>IF(Maths!F10="","",Maths!F10)</f>
        <v/>
      </c>
      <c r="M14" s="69">
        <f t="shared" si="1"/>
        <v>0</v>
      </c>
      <c r="N14" s="70" t="str">
        <f t="shared" si="2"/>
        <v>E</v>
      </c>
      <c r="O14" s="67" t="str">
        <f>IF(English!D10="","",English!D10)</f>
        <v/>
      </c>
      <c r="P14" s="68" t="str">
        <f>IF(English!E10="","",English!E10)</f>
        <v/>
      </c>
      <c r="Q14" s="68" t="str">
        <f>IF(English!F10="","",English!F10)</f>
        <v/>
      </c>
      <c r="R14" s="69">
        <f t="shared" si="3"/>
        <v>0</v>
      </c>
      <c r="S14" s="70" t="str">
        <f t="shared" si="4"/>
        <v>E</v>
      </c>
      <c r="T14" s="67" t="str">
        <f>IF(Evs!D10="","",Evs!D10)</f>
        <v/>
      </c>
      <c r="U14" s="68" t="str">
        <f>IF(Evs!E10="","",Evs!E10)</f>
        <v/>
      </c>
      <c r="V14" s="68" t="str">
        <f>IF(Evs!F10="","",Evs!F10)</f>
        <v/>
      </c>
      <c r="W14" s="69">
        <f t="shared" si="5"/>
        <v>0</v>
      </c>
      <c r="X14" s="70" t="str">
        <f t="shared" si="6"/>
        <v>E</v>
      </c>
      <c r="Y14" s="50" t="str">
        <f>IF('SEM1 PATRAK-B'!AQ12="","",'SEM1 PATRAK-B'!AQ12)</f>
        <v/>
      </c>
      <c r="Z14" s="89" t="str">
        <f t="shared" si="8"/>
        <v/>
      </c>
      <c r="AA14" s="90" t="str">
        <f t="shared" si="9"/>
        <v/>
      </c>
      <c r="AB14" s="90" t="str">
        <f t="shared" si="10"/>
        <v/>
      </c>
      <c r="AC14" s="46" t="str">
        <f>IF('Attandance Day'!C10="","",'Attandance Day'!C10)</f>
        <v/>
      </c>
      <c r="AD14" s="97" t="str">
        <f t="shared" si="11"/>
        <v/>
      </c>
      <c r="AE14" s="98" t="str">
        <f t="shared" si="12"/>
        <v/>
      </c>
    </row>
    <row r="15" spans="1:31" ht="24.9" customHeight="1">
      <c r="A15" s="63">
        <f>IF('Data Entry'!A15="","",'Data Entry'!A15)</f>
        <v>8</v>
      </c>
      <c r="B15" s="100" t="str">
        <f>IF('Data Entry'!B15="","",'Data Entry'!B15)</f>
        <v/>
      </c>
      <c r="C15" s="65" t="str">
        <f>IF('Data Entry'!C15="","",'Data Entry'!C15)</f>
        <v/>
      </c>
      <c r="D15" s="103" t="str">
        <f>IF('Data Entry'!D15="","",'Data Entry'!D15)</f>
        <v/>
      </c>
      <c r="E15" s="67" t="str">
        <f>IF(Gujarati!D11="","",Gujarati!D11)</f>
        <v/>
      </c>
      <c r="F15" s="68" t="str">
        <f>IF(Gujarati!E11="","",Gujarati!E11)</f>
        <v/>
      </c>
      <c r="G15" s="68" t="str">
        <f>IF(Gujarati!F11="","",Gujarati!F11)</f>
        <v/>
      </c>
      <c r="H15" s="69">
        <f t="shared" si="0"/>
        <v>0</v>
      </c>
      <c r="I15" s="70" t="str">
        <f t="shared" si="7"/>
        <v>E</v>
      </c>
      <c r="J15" s="67" t="str">
        <f>IF(Maths!D11="","",Maths!D11)</f>
        <v/>
      </c>
      <c r="K15" s="68" t="str">
        <f>IF(Maths!E11="","",Maths!E11)</f>
        <v/>
      </c>
      <c r="L15" s="68" t="str">
        <f>IF(Maths!F11="","",Maths!F11)</f>
        <v/>
      </c>
      <c r="M15" s="69">
        <f t="shared" si="1"/>
        <v>0</v>
      </c>
      <c r="N15" s="70" t="str">
        <f t="shared" si="2"/>
        <v>E</v>
      </c>
      <c r="O15" s="67" t="str">
        <f>IF(English!D11="","",English!D11)</f>
        <v/>
      </c>
      <c r="P15" s="68" t="str">
        <f>IF(English!E11="","",English!E11)</f>
        <v/>
      </c>
      <c r="Q15" s="68" t="str">
        <f>IF(English!F11="","",English!F11)</f>
        <v/>
      </c>
      <c r="R15" s="69">
        <f t="shared" si="3"/>
        <v>0</v>
      </c>
      <c r="S15" s="70" t="str">
        <f t="shared" si="4"/>
        <v>E</v>
      </c>
      <c r="T15" s="67" t="str">
        <f>IF(Evs!D11="","",Evs!D11)</f>
        <v/>
      </c>
      <c r="U15" s="68" t="str">
        <f>IF(Evs!E11="","",Evs!E11)</f>
        <v/>
      </c>
      <c r="V15" s="68" t="str">
        <f>IF(Evs!F11="","",Evs!F11)</f>
        <v/>
      </c>
      <c r="W15" s="69">
        <f t="shared" si="5"/>
        <v>0</v>
      </c>
      <c r="X15" s="70" t="str">
        <f t="shared" si="6"/>
        <v>E</v>
      </c>
      <c r="Y15" s="50" t="str">
        <f>IF('SEM1 PATRAK-B'!AQ13="","",'SEM1 PATRAK-B'!AQ13)</f>
        <v/>
      </c>
      <c r="Z15" s="89" t="str">
        <f t="shared" si="8"/>
        <v/>
      </c>
      <c r="AA15" s="90" t="str">
        <f t="shared" si="9"/>
        <v/>
      </c>
      <c r="AB15" s="90" t="str">
        <f t="shared" si="10"/>
        <v/>
      </c>
      <c r="AC15" s="46" t="str">
        <f>IF('Attandance Day'!C11="","",'Attandance Day'!C11)</f>
        <v/>
      </c>
      <c r="AD15" s="97" t="str">
        <f t="shared" si="11"/>
        <v/>
      </c>
      <c r="AE15" s="98" t="str">
        <f t="shared" si="12"/>
        <v/>
      </c>
    </row>
    <row r="16" spans="1:31" ht="24.9" customHeight="1">
      <c r="A16" s="63">
        <f>IF('Data Entry'!A16="","",'Data Entry'!A16)</f>
        <v>9</v>
      </c>
      <c r="B16" s="100" t="str">
        <f>IF('Data Entry'!B16="","",'Data Entry'!B16)</f>
        <v/>
      </c>
      <c r="C16" s="65" t="str">
        <f>IF('Data Entry'!C16="","",'Data Entry'!C16)</f>
        <v/>
      </c>
      <c r="D16" s="103" t="str">
        <f>IF('Data Entry'!D16="","",'Data Entry'!D16)</f>
        <v/>
      </c>
      <c r="E16" s="67" t="str">
        <f>IF(Gujarati!D12="","",Gujarati!D12)</f>
        <v/>
      </c>
      <c r="F16" s="68" t="str">
        <f>IF(Gujarati!E12="","",Gujarati!E12)</f>
        <v/>
      </c>
      <c r="G16" s="68" t="str">
        <f>IF(Gujarati!F12="","",Gujarati!F12)</f>
        <v/>
      </c>
      <c r="H16" s="69">
        <f t="shared" si="0"/>
        <v>0</v>
      </c>
      <c r="I16" s="70" t="str">
        <f t="shared" si="7"/>
        <v>E</v>
      </c>
      <c r="J16" s="67" t="str">
        <f>IF(Maths!D12="","",Maths!D12)</f>
        <v/>
      </c>
      <c r="K16" s="68" t="str">
        <f>IF(Maths!E12="","",Maths!E12)</f>
        <v/>
      </c>
      <c r="L16" s="68" t="str">
        <f>IF(Maths!F12="","",Maths!F12)</f>
        <v/>
      </c>
      <c r="M16" s="69">
        <f t="shared" si="1"/>
        <v>0</v>
      </c>
      <c r="N16" s="70" t="str">
        <f t="shared" si="2"/>
        <v>E</v>
      </c>
      <c r="O16" s="67" t="str">
        <f>IF(English!D12="","",English!D12)</f>
        <v/>
      </c>
      <c r="P16" s="68" t="str">
        <f>IF(English!E12="","",English!E12)</f>
        <v/>
      </c>
      <c r="Q16" s="68" t="str">
        <f>IF(English!F12="","",English!F12)</f>
        <v/>
      </c>
      <c r="R16" s="69">
        <f t="shared" si="3"/>
        <v>0</v>
      </c>
      <c r="S16" s="70" t="str">
        <f t="shared" si="4"/>
        <v>E</v>
      </c>
      <c r="T16" s="67" t="str">
        <f>IF(Evs!D12="","",Evs!D12)</f>
        <v/>
      </c>
      <c r="U16" s="68" t="str">
        <f>IF(Evs!E12="","",Evs!E12)</f>
        <v/>
      </c>
      <c r="V16" s="68" t="str">
        <f>IF(Evs!F12="","",Evs!F12)</f>
        <v/>
      </c>
      <c r="W16" s="69">
        <f t="shared" si="5"/>
        <v>0</v>
      </c>
      <c r="X16" s="70" t="str">
        <f t="shared" si="6"/>
        <v>E</v>
      </c>
      <c r="Y16" s="50" t="str">
        <f>IF('SEM1 PATRAK-B'!AQ14="","",'SEM1 PATRAK-B'!AQ14)</f>
        <v/>
      </c>
      <c r="Z16" s="89" t="str">
        <f t="shared" si="8"/>
        <v/>
      </c>
      <c r="AA16" s="90" t="str">
        <f t="shared" si="9"/>
        <v/>
      </c>
      <c r="AB16" s="90" t="str">
        <f t="shared" si="10"/>
        <v/>
      </c>
      <c r="AC16" s="46" t="str">
        <f>IF('Attandance Day'!C12="","",'Attandance Day'!C12)</f>
        <v/>
      </c>
      <c r="AD16" s="97" t="str">
        <f t="shared" si="11"/>
        <v/>
      </c>
      <c r="AE16" s="98" t="str">
        <f t="shared" si="12"/>
        <v/>
      </c>
    </row>
    <row r="17" spans="1:31" ht="24.9" customHeight="1">
      <c r="A17" s="63">
        <f>IF('Data Entry'!A17="","",'Data Entry'!A17)</f>
        <v>10</v>
      </c>
      <c r="B17" s="100" t="str">
        <f>IF('Data Entry'!B17="","",'Data Entry'!B17)</f>
        <v/>
      </c>
      <c r="C17" s="65" t="str">
        <f>IF('Data Entry'!C17="","",'Data Entry'!C17)</f>
        <v/>
      </c>
      <c r="D17" s="103" t="str">
        <f>IF('Data Entry'!D17="","",'Data Entry'!D17)</f>
        <v/>
      </c>
      <c r="E17" s="67" t="str">
        <f>IF(Gujarati!D13="","",Gujarati!D13)</f>
        <v/>
      </c>
      <c r="F17" s="68" t="str">
        <f>IF(Gujarati!E13="","",Gujarati!E13)</f>
        <v/>
      </c>
      <c r="G17" s="68" t="str">
        <f>IF(Gujarati!F13="","",Gujarati!F13)</f>
        <v/>
      </c>
      <c r="H17" s="69">
        <f t="shared" si="0"/>
        <v>0</v>
      </c>
      <c r="I17" s="70" t="str">
        <f t="shared" si="7"/>
        <v>E</v>
      </c>
      <c r="J17" s="67" t="str">
        <f>IF(Maths!D13="","",Maths!D13)</f>
        <v/>
      </c>
      <c r="K17" s="68" t="str">
        <f>IF(Maths!E13="","",Maths!E13)</f>
        <v/>
      </c>
      <c r="L17" s="68" t="str">
        <f>IF(Maths!F13="","",Maths!F13)</f>
        <v/>
      </c>
      <c r="M17" s="69">
        <f t="shared" si="1"/>
        <v>0</v>
      </c>
      <c r="N17" s="70" t="str">
        <f t="shared" si="2"/>
        <v>E</v>
      </c>
      <c r="O17" s="67" t="str">
        <f>IF(English!D13="","",English!D13)</f>
        <v/>
      </c>
      <c r="P17" s="68" t="str">
        <f>IF(English!E13="","",English!E13)</f>
        <v/>
      </c>
      <c r="Q17" s="68" t="str">
        <f>IF(English!F13="","",English!F13)</f>
        <v/>
      </c>
      <c r="R17" s="69">
        <f t="shared" si="3"/>
        <v>0</v>
      </c>
      <c r="S17" s="70" t="str">
        <f t="shared" si="4"/>
        <v>E</v>
      </c>
      <c r="T17" s="67" t="str">
        <f>IF(Evs!D13="","",Evs!D13)</f>
        <v/>
      </c>
      <c r="U17" s="68" t="str">
        <f>IF(Evs!E13="","",Evs!E13)</f>
        <v/>
      </c>
      <c r="V17" s="68" t="str">
        <f>IF(Evs!F13="","",Evs!F13)</f>
        <v/>
      </c>
      <c r="W17" s="69">
        <f t="shared" si="5"/>
        <v>0</v>
      </c>
      <c r="X17" s="70" t="str">
        <f t="shared" si="6"/>
        <v>E</v>
      </c>
      <c r="Y17" s="50" t="str">
        <f>IF('SEM1 PATRAK-B'!AQ15="","",'SEM1 PATRAK-B'!AQ15)</f>
        <v/>
      </c>
      <c r="Z17" s="89" t="str">
        <f t="shared" si="8"/>
        <v/>
      </c>
      <c r="AA17" s="90" t="str">
        <f t="shared" si="9"/>
        <v/>
      </c>
      <c r="AB17" s="90" t="str">
        <f t="shared" si="10"/>
        <v/>
      </c>
      <c r="AC17" s="46" t="str">
        <f>IF('Attandance Day'!C13="","",'Attandance Day'!C13)</f>
        <v/>
      </c>
      <c r="AD17" s="97" t="str">
        <f t="shared" si="11"/>
        <v/>
      </c>
      <c r="AE17" s="98" t="str">
        <f t="shared" si="12"/>
        <v/>
      </c>
    </row>
    <row r="18" spans="1:31" ht="24.9" customHeight="1">
      <c r="A18" s="63">
        <f>IF('Data Entry'!A18="","",'Data Entry'!A18)</f>
        <v>11</v>
      </c>
      <c r="B18" s="100" t="str">
        <f>IF('Data Entry'!B18="","",'Data Entry'!B18)</f>
        <v/>
      </c>
      <c r="C18" s="65" t="str">
        <f>IF('Data Entry'!C18="","",'Data Entry'!C18)</f>
        <v/>
      </c>
      <c r="D18" s="103" t="str">
        <f>IF('Data Entry'!D18="","",'Data Entry'!D18)</f>
        <v/>
      </c>
      <c r="E18" s="67" t="str">
        <f>IF(Gujarati!D14="","",Gujarati!D14)</f>
        <v/>
      </c>
      <c r="F18" s="68" t="str">
        <f>IF(Gujarati!E14="","",Gujarati!E14)</f>
        <v/>
      </c>
      <c r="G18" s="68" t="str">
        <f>IF(Gujarati!F14="","",Gujarati!F14)</f>
        <v/>
      </c>
      <c r="H18" s="69">
        <f t="shared" si="0"/>
        <v>0</v>
      </c>
      <c r="I18" s="70" t="str">
        <f t="shared" si="7"/>
        <v>E</v>
      </c>
      <c r="J18" s="67" t="str">
        <f>IF(Maths!D14="","",Maths!D14)</f>
        <v/>
      </c>
      <c r="K18" s="68" t="str">
        <f>IF(Maths!E14="","",Maths!E14)</f>
        <v/>
      </c>
      <c r="L18" s="68" t="str">
        <f>IF(Maths!F14="","",Maths!F14)</f>
        <v/>
      </c>
      <c r="M18" s="69">
        <f t="shared" si="1"/>
        <v>0</v>
      </c>
      <c r="N18" s="70" t="str">
        <f t="shared" si="2"/>
        <v>E</v>
      </c>
      <c r="O18" s="67" t="str">
        <f>IF(English!D14="","",English!D14)</f>
        <v/>
      </c>
      <c r="P18" s="68" t="str">
        <f>IF(English!E14="","",English!E14)</f>
        <v/>
      </c>
      <c r="Q18" s="68" t="str">
        <f>IF(English!F14="","",English!F14)</f>
        <v/>
      </c>
      <c r="R18" s="69">
        <f t="shared" si="3"/>
        <v>0</v>
      </c>
      <c r="S18" s="70" t="str">
        <f t="shared" si="4"/>
        <v>E</v>
      </c>
      <c r="T18" s="67" t="str">
        <f>IF(Evs!D14="","",Evs!D14)</f>
        <v/>
      </c>
      <c r="U18" s="68" t="str">
        <f>IF(Evs!E14="","",Evs!E14)</f>
        <v/>
      </c>
      <c r="V18" s="68" t="str">
        <f>IF(Evs!F14="","",Evs!F14)</f>
        <v/>
      </c>
      <c r="W18" s="69">
        <f t="shared" si="5"/>
        <v>0</v>
      </c>
      <c r="X18" s="70" t="str">
        <f t="shared" si="6"/>
        <v>E</v>
      </c>
      <c r="Y18" s="50" t="str">
        <f>IF('SEM1 PATRAK-B'!AQ16="","",'SEM1 PATRAK-B'!AQ16)</f>
        <v/>
      </c>
      <c r="Z18" s="89" t="str">
        <f t="shared" si="8"/>
        <v/>
      </c>
      <c r="AA18" s="90" t="str">
        <f t="shared" si="9"/>
        <v/>
      </c>
      <c r="AB18" s="90" t="str">
        <f t="shared" si="10"/>
        <v/>
      </c>
      <c r="AC18" s="46" t="str">
        <f>IF('Attandance Day'!C14="","",'Attandance Day'!C14)</f>
        <v/>
      </c>
      <c r="AD18" s="97" t="str">
        <f t="shared" si="11"/>
        <v/>
      </c>
      <c r="AE18" s="98" t="str">
        <f t="shared" si="12"/>
        <v/>
      </c>
    </row>
    <row r="19" spans="1:31" ht="24.9" customHeight="1">
      <c r="A19" s="63">
        <f>IF('Data Entry'!A19="","",'Data Entry'!A19)</f>
        <v>12</v>
      </c>
      <c r="B19" s="100" t="str">
        <f>IF('Data Entry'!B19="","",'Data Entry'!B19)</f>
        <v/>
      </c>
      <c r="C19" s="65" t="str">
        <f>IF('Data Entry'!C19="","",'Data Entry'!C19)</f>
        <v/>
      </c>
      <c r="D19" s="103" t="str">
        <f>IF('Data Entry'!D19="","",'Data Entry'!D19)</f>
        <v/>
      </c>
      <c r="E19" s="67" t="str">
        <f>IF(Gujarati!D15="","",Gujarati!D15)</f>
        <v/>
      </c>
      <c r="F19" s="68" t="str">
        <f>IF(Gujarati!E15="","",Gujarati!E15)</f>
        <v/>
      </c>
      <c r="G19" s="68" t="str">
        <f>IF(Gujarati!F15="","",Gujarati!F15)</f>
        <v/>
      </c>
      <c r="H19" s="69">
        <f t="shared" si="0"/>
        <v>0</v>
      </c>
      <c r="I19" s="70" t="str">
        <f t="shared" si="7"/>
        <v>E</v>
      </c>
      <c r="J19" s="67" t="str">
        <f>IF(Maths!D15="","",Maths!D15)</f>
        <v/>
      </c>
      <c r="K19" s="68" t="str">
        <f>IF(Maths!E15="","",Maths!E15)</f>
        <v/>
      </c>
      <c r="L19" s="68" t="str">
        <f>IF(Maths!F15="","",Maths!F15)</f>
        <v/>
      </c>
      <c r="M19" s="69">
        <f t="shared" si="1"/>
        <v>0</v>
      </c>
      <c r="N19" s="70" t="str">
        <f t="shared" si="2"/>
        <v>E</v>
      </c>
      <c r="O19" s="67" t="str">
        <f>IF(English!D15="","",English!D15)</f>
        <v/>
      </c>
      <c r="P19" s="68" t="str">
        <f>IF(English!E15="","",English!E15)</f>
        <v/>
      </c>
      <c r="Q19" s="68" t="str">
        <f>IF(English!F15="","",English!F15)</f>
        <v/>
      </c>
      <c r="R19" s="69">
        <f t="shared" si="3"/>
        <v>0</v>
      </c>
      <c r="S19" s="70" t="str">
        <f t="shared" si="4"/>
        <v>E</v>
      </c>
      <c r="T19" s="67" t="str">
        <f>IF(Evs!D15="","",Evs!D15)</f>
        <v/>
      </c>
      <c r="U19" s="68" t="str">
        <f>IF(Evs!E15="","",Evs!E15)</f>
        <v/>
      </c>
      <c r="V19" s="68" t="str">
        <f>IF(Evs!F15="","",Evs!F15)</f>
        <v/>
      </c>
      <c r="W19" s="69">
        <f t="shared" si="5"/>
        <v>0</v>
      </c>
      <c r="X19" s="70" t="str">
        <f t="shared" si="6"/>
        <v>E</v>
      </c>
      <c r="Y19" s="50" t="str">
        <f>IF('SEM1 PATRAK-B'!AQ17="","",'SEM1 PATRAK-B'!AQ17)</f>
        <v/>
      </c>
      <c r="Z19" s="89" t="str">
        <f t="shared" si="8"/>
        <v/>
      </c>
      <c r="AA19" s="90" t="str">
        <f t="shared" si="9"/>
        <v/>
      </c>
      <c r="AB19" s="90" t="str">
        <f t="shared" si="10"/>
        <v/>
      </c>
      <c r="AC19" s="46" t="str">
        <f>IF('Attandance Day'!C15="","",'Attandance Day'!C15)</f>
        <v/>
      </c>
      <c r="AD19" s="97" t="str">
        <f t="shared" si="11"/>
        <v/>
      </c>
      <c r="AE19" s="98" t="str">
        <f t="shared" si="12"/>
        <v/>
      </c>
    </row>
    <row r="20" spans="1:31" ht="24.9" customHeight="1">
      <c r="A20" s="63">
        <f>IF('Data Entry'!A20="","",'Data Entry'!A20)</f>
        <v>13</v>
      </c>
      <c r="B20" s="100" t="str">
        <f>IF('Data Entry'!B20="","",'Data Entry'!B20)</f>
        <v/>
      </c>
      <c r="C20" s="65" t="str">
        <f>IF('Data Entry'!C20="","",'Data Entry'!C20)</f>
        <v/>
      </c>
      <c r="D20" s="103" t="str">
        <f>IF('Data Entry'!D20="","",'Data Entry'!D20)</f>
        <v/>
      </c>
      <c r="E20" s="67" t="str">
        <f>IF(Gujarati!D16="","",Gujarati!D16)</f>
        <v/>
      </c>
      <c r="F20" s="68" t="str">
        <f>IF(Gujarati!E16="","",Gujarati!E16)</f>
        <v/>
      </c>
      <c r="G20" s="68" t="str">
        <f>IF(Gujarati!F16="","",Gujarati!F16)</f>
        <v/>
      </c>
      <c r="H20" s="69">
        <f t="shared" si="0"/>
        <v>0</v>
      </c>
      <c r="I20" s="70" t="str">
        <f t="shared" si="7"/>
        <v>E</v>
      </c>
      <c r="J20" s="67" t="str">
        <f>IF(Maths!D16="","",Maths!D16)</f>
        <v/>
      </c>
      <c r="K20" s="68" t="str">
        <f>IF(Maths!E16="","",Maths!E16)</f>
        <v/>
      </c>
      <c r="L20" s="68" t="str">
        <f>IF(Maths!F16="","",Maths!F16)</f>
        <v/>
      </c>
      <c r="M20" s="69">
        <f t="shared" si="1"/>
        <v>0</v>
      </c>
      <c r="N20" s="70" t="str">
        <f t="shared" si="2"/>
        <v>E</v>
      </c>
      <c r="O20" s="67" t="str">
        <f>IF(English!D16="","",English!D16)</f>
        <v/>
      </c>
      <c r="P20" s="68" t="str">
        <f>IF(English!E16="","",English!E16)</f>
        <v/>
      </c>
      <c r="Q20" s="68" t="str">
        <f>IF(English!F16="","",English!F16)</f>
        <v/>
      </c>
      <c r="R20" s="69">
        <f t="shared" si="3"/>
        <v>0</v>
      </c>
      <c r="S20" s="70" t="str">
        <f t="shared" si="4"/>
        <v>E</v>
      </c>
      <c r="T20" s="67" t="str">
        <f>IF(Evs!D16="","",Evs!D16)</f>
        <v/>
      </c>
      <c r="U20" s="68" t="str">
        <f>IF(Evs!E16="","",Evs!E16)</f>
        <v/>
      </c>
      <c r="V20" s="68" t="str">
        <f>IF(Evs!F16="","",Evs!F16)</f>
        <v/>
      </c>
      <c r="W20" s="69">
        <f t="shared" si="5"/>
        <v>0</v>
      </c>
      <c r="X20" s="70" t="str">
        <f t="shared" si="6"/>
        <v>E</v>
      </c>
      <c r="Y20" s="50" t="str">
        <f>IF('SEM1 PATRAK-B'!AQ18="","",'SEM1 PATRAK-B'!AQ18)</f>
        <v/>
      </c>
      <c r="Z20" s="89" t="str">
        <f t="shared" si="8"/>
        <v/>
      </c>
      <c r="AA20" s="90" t="str">
        <f t="shared" si="9"/>
        <v/>
      </c>
      <c r="AB20" s="90" t="str">
        <f t="shared" si="10"/>
        <v/>
      </c>
      <c r="AC20" s="46" t="str">
        <f>IF('Attandance Day'!C16="","",'Attandance Day'!C16)</f>
        <v/>
      </c>
      <c r="AD20" s="97" t="str">
        <f t="shared" si="11"/>
        <v/>
      </c>
      <c r="AE20" s="98" t="str">
        <f t="shared" si="12"/>
        <v/>
      </c>
    </row>
    <row r="21" spans="1:31" ht="24.9" customHeight="1">
      <c r="A21" s="63">
        <f>IF('Data Entry'!A21="","",'Data Entry'!A21)</f>
        <v>14</v>
      </c>
      <c r="B21" s="100" t="str">
        <f>IF('Data Entry'!B21="","",'Data Entry'!B21)</f>
        <v/>
      </c>
      <c r="C21" s="65" t="str">
        <f>IF('Data Entry'!C21="","",'Data Entry'!C21)</f>
        <v/>
      </c>
      <c r="D21" s="103" t="str">
        <f>IF('Data Entry'!D21="","",'Data Entry'!D21)</f>
        <v/>
      </c>
      <c r="E21" s="67" t="str">
        <f>IF(Gujarati!D17="","",Gujarati!D17)</f>
        <v/>
      </c>
      <c r="F21" s="68" t="str">
        <f>IF(Gujarati!E17="","",Gujarati!E17)</f>
        <v/>
      </c>
      <c r="G21" s="68" t="str">
        <f>IF(Gujarati!F17="","",Gujarati!F17)</f>
        <v/>
      </c>
      <c r="H21" s="69">
        <f t="shared" si="0"/>
        <v>0</v>
      </c>
      <c r="I21" s="70" t="str">
        <f t="shared" si="7"/>
        <v>E</v>
      </c>
      <c r="J21" s="67" t="str">
        <f>IF(Maths!D17="","",Maths!D17)</f>
        <v/>
      </c>
      <c r="K21" s="68" t="str">
        <f>IF(Maths!E17="","",Maths!E17)</f>
        <v/>
      </c>
      <c r="L21" s="68" t="str">
        <f>IF(Maths!F17="","",Maths!F17)</f>
        <v/>
      </c>
      <c r="M21" s="69">
        <f t="shared" si="1"/>
        <v>0</v>
      </c>
      <c r="N21" s="70" t="str">
        <f t="shared" si="2"/>
        <v>E</v>
      </c>
      <c r="O21" s="67" t="str">
        <f>IF(English!D17="","",English!D17)</f>
        <v/>
      </c>
      <c r="P21" s="68" t="str">
        <f>IF(English!E17="","",English!E17)</f>
        <v/>
      </c>
      <c r="Q21" s="68" t="str">
        <f>IF(English!F17="","",English!F17)</f>
        <v/>
      </c>
      <c r="R21" s="69">
        <f t="shared" si="3"/>
        <v>0</v>
      </c>
      <c r="S21" s="70" t="str">
        <f t="shared" si="4"/>
        <v>E</v>
      </c>
      <c r="T21" s="67" t="str">
        <f>IF(Evs!D17="","",Evs!D17)</f>
        <v/>
      </c>
      <c r="U21" s="68" t="str">
        <f>IF(Evs!E17="","",Evs!E17)</f>
        <v/>
      </c>
      <c r="V21" s="68" t="str">
        <f>IF(Evs!F17="","",Evs!F17)</f>
        <v/>
      </c>
      <c r="W21" s="69">
        <f t="shared" si="5"/>
        <v>0</v>
      </c>
      <c r="X21" s="70" t="str">
        <f t="shared" si="6"/>
        <v>E</v>
      </c>
      <c r="Y21" s="50" t="str">
        <f>IF('SEM1 PATRAK-B'!AQ19="","",'SEM1 PATRAK-B'!AQ19)</f>
        <v/>
      </c>
      <c r="Z21" s="89" t="str">
        <f t="shared" si="8"/>
        <v/>
      </c>
      <c r="AA21" s="90" t="str">
        <f t="shared" si="9"/>
        <v/>
      </c>
      <c r="AB21" s="90" t="str">
        <f t="shared" si="10"/>
        <v/>
      </c>
      <c r="AC21" s="46" t="str">
        <f>IF('Attandance Day'!C17="","",'Attandance Day'!C17)</f>
        <v/>
      </c>
      <c r="AD21" s="97" t="str">
        <f t="shared" si="11"/>
        <v/>
      </c>
      <c r="AE21" s="98" t="str">
        <f t="shared" si="12"/>
        <v/>
      </c>
    </row>
    <row r="22" spans="1:31" ht="24.9" customHeight="1">
      <c r="A22" s="63">
        <f>IF('Data Entry'!A22="","",'Data Entry'!A22)</f>
        <v>15</v>
      </c>
      <c r="B22" s="100" t="str">
        <f>IF('Data Entry'!B22="","",'Data Entry'!B22)</f>
        <v/>
      </c>
      <c r="C22" s="65" t="str">
        <f>IF('Data Entry'!C22="","",'Data Entry'!C22)</f>
        <v/>
      </c>
      <c r="D22" s="103" t="str">
        <f>IF('Data Entry'!D22="","",'Data Entry'!D22)</f>
        <v/>
      </c>
      <c r="E22" s="67" t="str">
        <f>IF(Gujarati!D18="","",Gujarati!D18)</f>
        <v/>
      </c>
      <c r="F22" s="68" t="str">
        <f>IF(Gujarati!E18="","",Gujarati!E18)</f>
        <v/>
      </c>
      <c r="G22" s="68" t="str">
        <f>IF(Gujarati!F18="","",Gujarati!F18)</f>
        <v/>
      </c>
      <c r="H22" s="69">
        <f t="shared" si="0"/>
        <v>0</v>
      </c>
      <c r="I22" s="70" t="str">
        <f t="shared" si="7"/>
        <v>E</v>
      </c>
      <c r="J22" s="67" t="str">
        <f>IF(Maths!D18="","",Maths!D18)</f>
        <v/>
      </c>
      <c r="K22" s="68" t="str">
        <f>IF(Maths!E18="","",Maths!E18)</f>
        <v/>
      </c>
      <c r="L22" s="68" t="str">
        <f>IF(Maths!F18="","",Maths!F18)</f>
        <v/>
      </c>
      <c r="M22" s="69">
        <f t="shared" si="1"/>
        <v>0</v>
      </c>
      <c r="N22" s="70" t="str">
        <f t="shared" si="2"/>
        <v>E</v>
      </c>
      <c r="O22" s="67" t="str">
        <f>IF(English!D18="","",English!D18)</f>
        <v/>
      </c>
      <c r="P22" s="68" t="str">
        <f>IF(English!E18="","",English!E18)</f>
        <v/>
      </c>
      <c r="Q22" s="68" t="str">
        <f>IF(English!F18="","",English!F18)</f>
        <v/>
      </c>
      <c r="R22" s="69">
        <f t="shared" si="3"/>
        <v>0</v>
      </c>
      <c r="S22" s="70" t="str">
        <f t="shared" si="4"/>
        <v>E</v>
      </c>
      <c r="T22" s="67" t="str">
        <f>IF(Evs!D18="","",Evs!D18)</f>
        <v/>
      </c>
      <c r="U22" s="68" t="str">
        <f>IF(Evs!E18="","",Evs!E18)</f>
        <v/>
      </c>
      <c r="V22" s="68" t="str">
        <f>IF(Evs!F18="","",Evs!F18)</f>
        <v/>
      </c>
      <c r="W22" s="69">
        <f t="shared" si="5"/>
        <v>0</v>
      </c>
      <c r="X22" s="70" t="str">
        <f t="shared" si="6"/>
        <v>E</v>
      </c>
      <c r="Y22" s="50" t="str">
        <f>IF('SEM1 PATRAK-B'!AQ20="","",'SEM1 PATRAK-B'!AQ20)</f>
        <v/>
      </c>
      <c r="Z22" s="89" t="str">
        <f t="shared" si="8"/>
        <v/>
      </c>
      <c r="AA22" s="90" t="str">
        <f t="shared" si="9"/>
        <v/>
      </c>
      <c r="AB22" s="90" t="str">
        <f t="shared" si="10"/>
        <v/>
      </c>
      <c r="AC22" s="46" t="str">
        <f>IF('Attandance Day'!C18="","",'Attandance Day'!C18)</f>
        <v/>
      </c>
      <c r="AD22" s="97" t="str">
        <f t="shared" si="11"/>
        <v/>
      </c>
      <c r="AE22" s="98" t="str">
        <f t="shared" si="12"/>
        <v/>
      </c>
    </row>
    <row r="23" spans="1:31" ht="24.9" customHeight="1">
      <c r="A23" s="63">
        <f>IF('Data Entry'!A23="","",'Data Entry'!A23)</f>
        <v>16</v>
      </c>
      <c r="B23" s="100" t="str">
        <f>IF('Data Entry'!B23="","",'Data Entry'!B23)</f>
        <v/>
      </c>
      <c r="C23" s="65" t="str">
        <f>IF('Data Entry'!C23="","",'Data Entry'!C23)</f>
        <v/>
      </c>
      <c r="D23" s="103" t="str">
        <f>IF('Data Entry'!D23="","",'Data Entry'!D23)</f>
        <v/>
      </c>
      <c r="E23" s="67" t="str">
        <f>IF(Gujarati!D19="","",Gujarati!D19)</f>
        <v/>
      </c>
      <c r="F23" s="68" t="str">
        <f>IF(Gujarati!E19="","",Gujarati!E19)</f>
        <v/>
      </c>
      <c r="G23" s="68" t="str">
        <f>IF(Gujarati!F19="","",Gujarati!F19)</f>
        <v/>
      </c>
      <c r="H23" s="69">
        <f t="shared" si="0"/>
        <v>0</v>
      </c>
      <c r="I23" s="70" t="str">
        <f t="shared" si="7"/>
        <v>E</v>
      </c>
      <c r="J23" s="67" t="str">
        <f>IF(Maths!D19="","",Maths!D19)</f>
        <v/>
      </c>
      <c r="K23" s="68" t="str">
        <f>IF(Maths!E19="","",Maths!E19)</f>
        <v/>
      </c>
      <c r="L23" s="68" t="str">
        <f>IF(Maths!F19="","",Maths!F19)</f>
        <v/>
      </c>
      <c r="M23" s="69">
        <f t="shared" si="1"/>
        <v>0</v>
      </c>
      <c r="N23" s="70" t="str">
        <f t="shared" si="2"/>
        <v>E</v>
      </c>
      <c r="O23" s="67" t="str">
        <f>IF(English!D19="","",English!D19)</f>
        <v/>
      </c>
      <c r="P23" s="68" t="str">
        <f>IF(English!E19="","",English!E19)</f>
        <v/>
      </c>
      <c r="Q23" s="68" t="str">
        <f>IF(English!F19="","",English!F19)</f>
        <v/>
      </c>
      <c r="R23" s="69">
        <f t="shared" si="3"/>
        <v>0</v>
      </c>
      <c r="S23" s="70" t="str">
        <f t="shared" si="4"/>
        <v>E</v>
      </c>
      <c r="T23" s="67" t="str">
        <f>IF(Evs!D19="","",Evs!D19)</f>
        <v/>
      </c>
      <c r="U23" s="68" t="str">
        <f>IF(Evs!E19="","",Evs!E19)</f>
        <v/>
      </c>
      <c r="V23" s="68" t="str">
        <f>IF(Evs!F19="","",Evs!F19)</f>
        <v/>
      </c>
      <c r="W23" s="69">
        <f t="shared" si="5"/>
        <v>0</v>
      </c>
      <c r="X23" s="70" t="str">
        <f t="shared" si="6"/>
        <v>E</v>
      </c>
      <c r="Y23" s="50" t="str">
        <f>IF('SEM1 PATRAK-B'!AQ21="","",'SEM1 PATRAK-B'!AQ21)</f>
        <v/>
      </c>
      <c r="Z23" s="89" t="str">
        <f t="shared" si="8"/>
        <v/>
      </c>
      <c r="AA23" s="90" t="str">
        <f t="shared" si="9"/>
        <v/>
      </c>
      <c r="AB23" s="90" t="str">
        <f t="shared" si="10"/>
        <v/>
      </c>
      <c r="AC23" s="46" t="str">
        <f>IF('Attandance Day'!C19="","",'Attandance Day'!C19)</f>
        <v/>
      </c>
      <c r="AD23" s="97" t="str">
        <f t="shared" si="11"/>
        <v/>
      </c>
      <c r="AE23" s="98" t="str">
        <f t="shared" si="12"/>
        <v/>
      </c>
    </row>
    <row r="24" spans="1:31" ht="24.9" customHeight="1">
      <c r="A24" s="63">
        <f>IF('Data Entry'!A24="","",'Data Entry'!A24)</f>
        <v>17</v>
      </c>
      <c r="B24" s="100" t="str">
        <f>IF('Data Entry'!B24="","",'Data Entry'!B24)</f>
        <v/>
      </c>
      <c r="C24" s="65" t="str">
        <f>IF('Data Entry'!C24="","",'Data Entry'!C24)</f>
        <v/>
      </c>
      <c r="D24" s="103" t="str">
        <f>IF('Data Entry'!D24="","",'Data Entry'!D24)</f>
        <v/>
      </c>
      <c r="E24" s="67" t="str">
        <f>IF(Gujarati!D20="","",Gujarati!D20)</f>
        <v/>
      </c>
      <c r="F24" s="68" t="str">
        <f>IF(Gujarati!E20="","",Gujarati!E20)</f>
        <v/>
      </c>
      <c r="G24" s="68" t="str">
        <f>IF(Gujarati!F20="","",Gujarati!F20)</f>
        <v/>
      </c>
      <c r="H24" s="69">
        <f t="shared" si="0"/>
        <v>0</v>
      </c>
      <c r="I24" s="70" t="str">
        <f t="shared" si="7"/>
        <v>E</v>
      </c>
      <c r="J24" s="67" t="str">
        <f>IF(Maths!D20="","",Maths!D20)</f>
        <v/>
      </c>
      <c r="K24" s="68" t="str">
        <f>IF(Maths!E20="","",Maths!E20)</f>
        <v/>
      </c>
      <c r="L24" s="68" t="str">
        <f>IF(Maths!F20="","",Maths!F20)</f>
        <v/>
      </c>
      <c r="M24" s="69">
        <f t="shared" si="1"/>
        <v>0</v>
      </c>
      <c r="N24" s="70" t="str">
        <f t="shared" si="2"/>
        <v>E</v>
      </c>
      <c r="O24" s="67" t="str">
        <f>IF(English!D20="","",English!D20)</f>
        <v/>
      </c>
      <c r="P24" s="68" t="str">
        <f>IF(English!E20="","",English!E20)</f>
        <v/>
      </c>
      <c r="Q24" s="68" t="str">
        <f>IF(English!F20="","",English!F20)</f>
        <v/>
      </c>
      <c r="R24" s="69">
        <f t="shared" si="3"/>
        <v>0</v>
      </c>
      <c r="S24" s="70" t="str">
        <f t="shared" si="4"/>
        <v>E</v>
      </c>
      <c r="T24" s="67" t="str">
        <f>IF(Evs!D20="","",Evs!D20)</f>
        <v/>
      </c>
      <c r="U24" s="68" t="str">
        <f>IF(Evs!E20="","",Evs!E20)</f>
        <v/>
      </c>
      <c r="V24" s="68" t="str">
        <f>IF(Evs!F20="","",Evs!F20)</f>
        <v/>
      </c>
      <c r="W24" s="69">
        <f t="shared" si="5"/>
        <v>0</v>
      </c>
      <c r="X24" s="70" t="str">
        <f t="shared" si="6"/>
        <v>E</v>
      </c>
      <c r="Y24" s="50" t="str">
        <f>IF('SEM1 PATRAK-B'!AQ22="","",'SEM1 PATRAK-B'!AQ22)</f>
        <v/>
      </c>
      <c r="Z24" s="89" t="str">
        <f t="shared" si="8"/>
        <v/>
      </c>
      <c r="AA24" s="90" t="str">
        <f t="shared" si="9"/>
        <v/>
      </c>
      <c r="AB24" s="90" t="str">
        <f t="shared" si="10"/>
        <v/>
      </c>
      <c r="AC24" s="46" t="str">
        <f>IF('Attandance Day'!C20="","",'Attandance Day'!C20)</f>
        <v/>
      </c>
      <c r="AD24" s="97" t="str">
        <f t="shared" si="11"/>
        <v/>
      </c>
      <c r="AE24" s="98" t="str">
        <f t="shared" si="12"/>
        <v/>
      </c>
    </row>
    <row r="25" spans="1:31" ht="24.9" customHeight="1">
      <c r="A25" s="63">
        <f>IF('Data Entry'!A25="","",'Data Entry'!A25)</f>
        <v>18</v>
      </c>
      <c r="B25" s="100" t="str">
        <f>IF('Data Entry'!B25="","",'Data Entry'!B25)</f>
        <v/>
      </c>
      <c r="C25" s="65" t="str">
        <f>IF('Data Entry'!C25="","",'Data Entry'!C25)</f>
        <v/>
      </c>
      <c r="D25" s="103" t="str">
        <f>IF('Data Entry'!D25="","",'Data Entry'!D25)</f>
        <v/>
      </c>
      <c r="E25" s="67" t="str">
        <f>IF(Gujarati!D21="","",Gujarati!D21)</f>
        <v/>
      </c>
      <c r="F25" s="68" t="str">
        <f>IF(Gujarati!E21="","",Gujarati!E21)</f>
        <v/>
      </c>
      <c r="G25" s="68" t="str">
        <f>IF(Gujarati!F21="","",Gujarati!F21)</f>
        <v/>
      </c>
      <c r="H25" s="69">
        <f t="shared" si="0"/>
        <v>0</v>
      </c>
      <c r="I25" s="70" t="str">
        <f t="shared" si="7"/>
        <v>E</v>
      </c>
      <c r="J25" s="67" t="str">
        <f>IF(Maths!D21="","",Maths!D21)</f>
        <v/>
      </c>
      <c r="K25" s="68" t="str">
        <f>IF(Maths!E21="","",Maths!E21)</f>
        <v/>
      </c>
      <c r="L25" s="68" t="str">
        <f>IF(Maths!F21="","",Maths!F21)</f>
        <v/>
      </c>
      <c r="M25" s="69">
        <f t="shared" si="1"/>
        <v>0</v>
      </c>
      <c r="N25" s="70" t="str">
        <f t="shared" si="2"/>
        <v>E</v>
      </c>
      <c r="O25" s="67" t="str">
        <f>IF(English!D21="","",English!D21)</f>
        <v/>
      </c>
      <c r="P25" s="68" t="str">
        <f>IF(English!E21="","",English!E21)</f>
        <v/>
      </c>
      <c r="Q25" s="68" t="str">
        <f>IF(English!F21="","",English!F21)</f>
        <v/>
      </c>
      <c r="R25" s="69">
        <f t="shared" si="3"/>
        <v>0</v>
      </c>
      <c r="S25" s="70" t="str">
        <f t="shared" si="4"/>
        <v>E</v>
      </c>
      <c r="T25" s="67" t="str">
        <f>IF(Evs!D21="","",Evs!D21)</f>
        <v/>
      </c>
      <c r="U25" s="68" t="str">
        <f>IF(Evs!E21="","",Evs!E21)</f>
        <v/>
      </c>
      <c r="V25" s="68" t="str">
        <f>IF(Evs!F21="","",Evs!F21)</f>
        <v/>
      </c>
      <c r="W25" s="69">
        <f t="shared" si="5"/>
        <v>0</v>
      </c>
      <c r="X25" s="70" t="str">
        <f t="shared" si="6"/>
        <v>E</v>
      </c>
      <c r="Y25" s="50" t="str">
        <f>IF('SEM1 PATRAK-B'!AQ23="","",'SEM1 PATRAK-B'!AQ23)</f>
        <v/>
      </c>
      <c r="Z25" s="89" t="str">
        <f t="shared" si="8"/>
        <v/>
      </c>
      <c r="AA25" s="90" t="str">
        <f t="shared" si="9"/>
        <v/>
      </c>
      <c r="AB25" s="90" t="str">
        <f t="shared" si="10"/>
        <v/>
      </c>
      <c r="AC25" s="46" t="str">
        <f>IF('Attandance Day'!C21="","",'Attandance Day'!C21)</f>
        <v/>
      </c>
      <c r="AD25" s="97" t="str">
        <f t="shared" si="11"/>
        <v/>
      </c>
      <c r="AE25" s="98" t="str">
        <f t="shared" si="12"/>
        <v/>
      </c>
    </row>
    <row r="26" spans="1:31" ht="24.9" customHeight="1">
      <c r="A26" s="63">
        <f>IF('Data Entry'!A26="","",'Data Entry'!A26)</f>
        <v>19</v>
      </c>
      <c r="B26" s="100" t="str">
        <f>IF('Data Entry'!B26="","",'Data Entry'!B26)</f>
        <v/>
      </c>
      <c r="C26" s="65" t="str">
        <f>IF('Data Entry'!C26="","",'Data Entry'!C26)</f>
        <v/>
      </c>
      <c r="D26" s="103" t="str">
        <f>IF('Data Entry'!D26="","",'Data Entry'!D26)</f>
        <v/>
      </c>
      <c r="E26" s="67" t="str">
        <f>IF(Gujarati!D22="","",Gujarati!D22)</f>
        <v/>
      </c>
      <c r="F26" s="68" t="str">
        <f>IF(Gujarati!E22="","",Gujarati!E22)</f>
        <v/>
      </c>
      <c r="G26" s="68" t="str">
        <f>IF(Gujarati!F22="","",Gujarati!F22)</f>
        <v/>
      </c>
      <c r="H26" s="69">
        <f t="shared" si="0"/>
        <v>0</v>
      </c>
      <c r="I26" s="70" t="str">
        <f t="shared" si="7"/>
        <v>E</v>
      </c>
      <c r="J26" s="67" t="str">
        <f>IF(Maths!D22="","",Maths!D22)</f>
        <v/>
      </c>
      <c r="K26" s="68" t="str">
        <f>IF(Maths!E22="","",Maths!E22)</f>
        <v/>
      </c>
      <c r="L26" s="68" t="str">
        <f>IF(Maths!F22="","",Maths!F22)</f>
        <v/>
      </c>
      <c r="M26" s="69">
        <f t="shared" si="1"/>
        <v>0</v>
      </c>
      <c r="N26" s="70" t="str">
        <f t="shared" si="2"/>
        <v>E</v>
      </c>
      <c r="O26" s="67" t="str">
        <f>IF(English!D22="","",English!D22)</f>
        <v/>
      </c>
      <c r="P26" s="68" t="str">
        <f>IF(English!E22="","",English!E22)</f>
        <v/>
      </c>
      <c r="Q26" s="68" t="str">
        <f>IF(English!F22="","",English!F22)</f>
        <v/>
      </c>
      <c r="R26" s="69">
        <f t="shared" si="3"/>
        <v>0</v>
      </c>
      <c r="S26" s="70" t="str">
        <f t="shared" si="4"/>
        <v>E</v>
      </c>
      <c r="T26" s="67" t="str">
        <f>IF(Evs!D22="","",Evs!D22)</f>
        <v/>
      </c>
      <c r="U26" s="68" t="str">
        <f>IF(Evs!E22="","",Evs!E22)</f>
        <v/>
      </c>
      <c r="V26" s="68" t="str">
        <f>IF(Evs!F22="","",Evs!F22)</f>
        <v/>
      </c>
      <c r="W26" s="69">
        <f t="shared" si="5"/>
        <v>0</v>
      </c>
      <c r="X26" s="70" t="str">
        <f t="shared" si="6"/>
        <v>E</v>
      </c>
      <c r="Y26" s="50" t="str">
        <f>IF('SEM1 PATRAK-B'!AQ24="","",'SEM1 PATRAK-B'!AQ24)</f>
        <v/>
      </c>
      <c r="Z26" s="89" t="str">
        <f t="shared" si="8"/>
        <v/>
      </c>
      <c r="AA26" s="90" t="str">
        <f t="shared" si="9"/>
        <v/>
      </c>
      <c r="AB26" s="90" t="str">
        <f t="shared" si="10"/>
        <v/>
      </c>
      <c r="AC26" s="46" t="str">
        <f>IF('Attandance Day'!C22="","",'Attandance Day'!C22)</f>
        <v/>
      </c>
      <c r="AD26" s="97" t="str">
        <f t="shared" si="11"/>
        <v/>
      </c>
      <c r="AE26" s="98" t="str">
        <f t="shared" si="12"/>
        <v/>
      </c>
    </row>
    <row r="27" spans="1:31" ht="24.9" customHeight="1" thickBot="1">
      <c r="A27" s="71">
        <f>IF('Data Entry'!A27="","",'Data Entry'!A27)</f>
        <v>20</v>
      </c>
      <c r="B27" s="101" t="str">
        <f>IF('Data Entry'!B27="","",'Data Entry'!B27)</f>
        <v/>
      </c>
      <c r="C27" s="73" t="str">
        <f>IF('Data Entry'!C27="","",'Data Entry'!C27)</f>
        <v/>
      </c>
      <c r="D27" s="104" t="str">
        <f>IF('Data Entry'!D27="","",'Data Entry'!D27)</f>
        <v/>
      </c>
      <c r="E27" s="75" t="str">
        <f>IF(Gujarati!D23="","",Gujarati!D23)</f>
        <v/>
      </c>
      <c r="F27" s="76" t="str">
        <f>IF(Gujarati!E23="","",Gujarati!E23)</f>
        <v/>
      </c>
      <c r="G27" s="76" t="str">
        <f>IF(Gujarati!F23="","",Gujarati!F23)</f>
        <v/>
      </c>
      <c r="H27" s="77">
        <f t="shared" si="0"/>
        <v>0</v>
      </c>
      <c r="I27" s="78" t="str">
        <f t="shared" si="7"/>
        <v>E</v>
      </c>
      <c r="J27" s="75" t="str">
        <f>IF(Maths!D23="","",Maths!D23)</f>
        <v/>
      </c>
      <c r="K27" s="76" t="str">
        <f>IF(Maths!E23="","",Maths!E23)</f>
        <v/>
      </c>
      <c r="L27" s="76" t="str">
        <f>IF(Maths!F23="","",Maths!F23)</f>
        <v/>
      </c>
      <c r="M27" s="77">
        <f t="shared" si="1"/>
        <v>0</v>
      </c>
      <c r="N27" s="78" t="str">
        <f t="shared" si="2"/>
        <v>E</v>
      </c>
      <c r="O27" s="75" t="str">
        <f>IF(English!D23="","",English!D23)</f>
        <v/>
      </c>
      <c r="P27" s="76" t="str">
        <f>IF(English!E23="","",English!E23)</f>
        <v/>
      </c>
      <c r="Q27" s="76" t="str">
        <f>IF(English!F23="","",English!F23)</f>
        <v/>
      </c>
      <c r="R27" s="77">
        <f t="shared" si="3"/>
        <v>0</v>
      </c>
      <c r="S27" s="78" t="str">
        <f t="shared" si="4"/>
        <v>E</v>
      </c>
      <c r="T27" s="75" t="str">
        <f>IF(Evs!D23="","",Evs!D23)</f>
        <v/>
      </c>
      <c r="U27" s="76" t="str">
        <f>IF(Evs!E23="","",Evs!E23)</f>
        <v/>
      </c>
      <c r="V27" s="76" t="str">
        <f>IF(Evs!F23="","",Evs!F23)</f>
        <v/>
      </c>
      <c r="W27" s="77">
        <f t="shared" si="5"/>
        <v>0</v>
      </c>
      <c r="X27" s="78" t="str">
        <f t="shared" si="6"/>
        <v>E</v>
      </c>
      <c r="Y27" s="51" t="str">
        <f>IF('SEM1 PATRAK-B'!AQ25="","",'SEM1 PATRAK-B'!AQ25)</f>
        <v/>
      </c>
      <c r="Z27" s="91" t="str">
        <f t="shared" si="8"/>
        <v/>
      </c>
      <c r="AA27" s="92" t="str">
        <f t="shared" si="9"/>
        <v/>
      </c>
      <c r="AB27" s="92" t="str">
        <f t="shared" si="10"/>
        <v/>
      </c>
      <c r="AC27" s="47" t="str">
        <f>IF('Attandance Day'!C23="","",'Attandance Day'!C23)</f>
        <v/>
      </c>
      <c r="AD27" s="97" t="str">
        <f t="shared" si="11"/>
        <v/>
      </c>
      <c r="AE27" s="98" t="str">
        <f t="shared" si="12"/>
        <v/>
      </c>
    </row>
    <row r="28" spans="1:31" ht="24.9" customHeight="1">
      <c r="A28" s="79">
        <f>IF('Data Entry'!A28="","",'Data Entry'!A28)</f>
        <v>21</v>
      </c>
      <c r="B28" s="102" t="str">
        <f>IF('Data Entry'!B28="","",'Data Entry'!B28)</f>
        <v/>
      </c>
      <c r="C28" s="81" t="str">
        <f>IF('Data Entry'!C28="","",'Data Entry'!C28)</f>
        <v/>
      </c>
      <c r="D28" s="105" t="str">
        <f>IF('Data Entry'!D28="","",'Data Entry'!D28)</f>
        <v/>
      </c>
      <c r="E28" s="83" t="str">
        <f>IF(Gujarati!D24="","",Gujarati!D24)</f>
        <v/>
      </c>
      <c r="F28" s="84" t="str">
        <f>IF(Gujarati!E24="","",Gujarati!E24)</f>
        <v/>
      </c>
      <c r="G28" s="84" t="str">
        <f>IF(Gujarati!F24="","",Gujarati!F24)</f>
        <v/>
      </c>
      <c r="H28" s="85">
        <f t="shared" si="0"/>
        <v>0</v>
      </c>
      <c r="I28" s="86" t="str">
        <f t="shared" si="7"/>
        <v>E</v>
      </c>
      <c r="J28" s="83" t="str">
        <f>IF(Maths!D24="","",Maths!D24)</f>
        <v/>
      </c>
      <c r="K28" s="84" t="str">
        <f>IF(Maths!E24="","",Maths!E24)</f>
        <v/>
      </c>
      <c r="L28" s="84" t="str">
        <f>IF(Maths!F24="","",Maths!F24)</f>
        <v/>
      </c>
      <c r="M28" s="85">
        <f t="shared" si="1"/>
        <v>0</v>
      </c>
      <c r="N28" s="86" t="str">
        <f t="shared" si="2"/>
        <v>E</v>
      </c>
      <c r="O28" s="83" t="str">
        <f>IF(English!D24="","",English!D24)</f>
        <v/>
      </c>
      <c r="P28" s="84" t="str">
        <f>IF(English!E24="","",English!E24)</f>
        <v/>
      </c>
      <c r="Q28" s="84" t="str">
        <f>IF(English!F24="","",English!F24)</f>
        <v/>
      </c>
      <c r="R28" s="85">
        <f t="shared" si="3"/>
        <v>0</v>
      </c>
      <c r="S28" s="86" t="str">
        <f t="shared" si="4"/>
        <v>E</v>
      </c>
      <c r="T28" s="83" t="str">
        <f>IF(Evs!D24="","",Evs!D24)</f>
        <v/>
      </c>
      <c r="U28" s="84" t="str">
        <f>IF(Evs!E24="","",Evs!E24)</f>
        <v/>
      </c>
      <c r="V28" s="84" t="str">
        <f>IF(Evs!F24="","",Evs!F24)</f>
        <v/>
      </c>
      <c r="W28" s="85">
        <f t="shared" si="5"/>
        <v>0</v>
      </c>
      <c r="X28" s="86" t="str">
        <f t="shared" si="6"/>
        <v>E</v>
      </c>
      <c r="Y28" s="52" t="str">
        <f>IF('SEM1 PATRAK-B'!AQ26="","",'SEM1 PATRAK-B'!AQ26)</f>
        <v/>
      </c>
      <c r="Z28" s="93" t="str">
        <f t="shared" si="8"/>
        <v/>
      </c>
      <c r="AA28" s="94" t="str">
        <f t="shared" si="9"/>
        <v/>
      </c>
      <c r="AB28" s="94" t="str">
        <f t="shared" si="10"/>
        <v/>
      </c>
      <c r="AC28" s="48" t="str">
        <f>IF('Attandance Day'!C24="","",'Attandance Day'!C24)</f>
        <v/>
      </c>
      <c r="AD28" s="97" t="str">
        <f t="shared" si="11"/>
        <v/>
      </c>
      <c r="AE28" s="98" t="str">
        <f t="shared" si="12"/>
        <v/>
      </c>
    </row>
    <row r="29" spans="1:31" ht="24.9" customHeight="1">
      <c r="A29" s="63">
        <f>IF('Data Entry'!A29="","",'Data Entry'!A29)</f>
        <v>22</v>
      </c>
      <c r="B29" s="100" t="str">
        <f>IF('Data Entry'!B29="","",'Data Entry'!B29)</f>
        <v/>
      </c>
      <c r="C29" s="65" t="str">
        <f>IF('Data Entry'!C29="","",'Data Entry'!C29)</f>
        <v/>
      </c>
      <c r="D29" s="103" t="str">
        <f>IF('Data Entry'!D29="","",'Data Entry'!D29)</f>
        <v/>
      </c>
      <c r="E29" s="67" t="str">
        <f>IF(Gujarati!D25="","",Gujarati!D25)</f>
        <v/>
      </c>
      <c r="F29" s="68" t="str">
        <f>IF(Gujarati!E25="","",Gujarati!E25)</f>
        <v/>
      </c>
      <c r="G29" s="68" t="str">
        <f>IF(Gujarati!F25="","",Gujarati!F25)</f>
        <v/>
      </c>
      <c r="H29" s="69">
        <f t="shared" si="0"/>
        <v>0</v>
      </c>
      <c r="I29" s="70" t="str">
        <f t="shared" si="7"/>
        <v>E</v>
      </c>
      <c r="J29" s="67" t="str">
        <f>IF(Maths!D25="","",Maths!D25)</f>
        <v/>
      </c>
      <c r="K29" s="68" t="str">
        <f>IF(Maths!E25="","",Maths!E25)</f>
        <v/>
      </c>
      <c r="L29" s="68" t="str">
        <f>IF(Maths!F25="","",Maths!F25)</f>
        <v/>
      </c>
      <c r="M29" s="69">
        <f t="shared" si="1"/>
        <v>0</v>
      </c>
      <c r="N29" s="70" t="str">
        <f t="shared" si="2"/>
        <v>E</v>
      </c>
      <c r="O29" s="67" t="str">
        <f>IF(English!D25="","",English!D25)</f>
        <v/>
      </c>
      <c r="P29" s="68" t="str">
        <f>IF(English!E25="","",English!E25)</f>
        <v/>
      </c>
      <c r="Q29" s="68" t="str">
        <f>IF(English!F25="","",English!F25)</f>
        <v/>
      </c>
      <c r="R29" s="69">
        <f t="shared" si="3"/>
        <v>0</v>
      </c>
      <c r="S29" s="70" t="str">
        <f t="shared" si="4"/>
        <v>E</v>
      </c>
      <c r="T29" s="67" t="str">
        <f>IF(Evs!D25="","",Evs!D25)</f>
        <v/>
      </c>
      <c r="U29" s="68" t="str">
        <f>IF(Evs!E25="","",Evs!E25)</f>
        <v/>
      </c>
      <c r="V29" s="68" t="str">
        <f>IF(Evs!F25="","",Evs!F25)</f>
        <v/>
      </c>
      <c r="W29" s="69">
        <f t="shared" si="5"/>
        <v>0</v>
      </c>
      <c r="X29" s="70" t="str">
        <f t="shared" si="6"/>
        <v>E</v>
      </c>
      <c r="Y29" s="50" t="str">
        <f>IF('SEM1 PATRAK-B'!AQ27="","",'SEM1 PATRAK-B'!AQ27)</f>
        <v/>
      </c>
      <c r="Z29" s="89" t="str">
        <f t="shared" si="8"/>
        <v/>
      </c>
      <c r="AA29" s="90" t="str">
        <f t="shared" si="9"/>
        <v/>
      </c>
      <c r="AB29" s="90" t="str">
        <f t="shared" si="10"/>
        <v/>
      </c>
      <c r="AC29" s="46" t="str">
        <f>IF('Attandance Day'!C25="","",'Attandance Day'!C25)</f>
        <v/>
      </c>
      <c r="AD29" s="97" t="str">
        <f t="shared" si="11"/>
        <v/>
      </c>
      <c r="AE29" s="98" t="str">
        <f t="shared" si="12"/>
        <v/>
      </c>
    </row>
    <row r="30" spans="1:31" ht="24.9" customHeight="1">
      <c r="A30" s="63">
        <f>IF('Data Entry'!A30="","",'Data Entry'!A30)</f>
        <v>23</v>
      </c>
      <c r="B30" s="100" t="str">
        <f>IF('Data Entry'!B30="","",'Data Entry'!B30)</f>
        <v/>
      </c>
      <c r="C30" s="65" t="str">
        <f>IF('Data Entry'!C30="","",'Data Entry'!C30)</f>
        <v/>
      </c>
      <c r="D30" s="103" t="str">
        <f>IF('Data Entry'!D30="","",'Data Entry'!D30)</f>
        <v/>
      </c>
      <c r="E30" s="67" t="str">
        <f>IF(Gujarati!D26="","",Gujarati!D26)</f>
        <v/>
      </c>
      <c r="F30" s="68" t="str">
        <f>IF(Gujarati!E26="","",Gujarati!E26)</f>
        <v/>
      </c>
      <c r="G30" s="68" t="str">
        <f>IF(Gujarati!F26="","",Gujarati!F26)</f>
        <v/>
      </c>
      <c r="H30" s="69">
        <f t="shared" si="0"/>
        <v>0</v>
      </c>
      <c r="I30" s="70" t="str">
        <f t="shared" si="7"/>
        <v>E</v>
      </c>
      <c r="J30" s="67" t="str">
        <f>IF(Maths!D26="","",Maths!D26)</f>
        <v/>
      </c>
      <c r="K30" s="68" t="str">
        <f>IF(Maths!E26="","",Maths!E26)</f>
        <v/>
      </c>
      <c r="L30" s="68" t="str">
        <f>IF(Maths!F26="","",Maths!F26)</f>
        <v/>
      </c>
      <c r="M30" s="69">
        <f t="shared" si="1"/>
        <v>0</v>
      </c>
      <c r="N30" s="70" t="str">
        <f t="shared" si="2"/>
        <v>E</v>
      </c>
      <c r="O30" s="67" t="str">
        <f>IF(English!D26="","",English!D26)</f>
        <v/>
      </c>
      <c r="P30" s="68" t="str">
        <f>IF(English!E26="","",English!E26)</f>
        <v/>
      </c>
      <c r="Q30" s="68" t="str">
        <f>IF(English!F26="","",English!F26)</f>
        <v/>
      </c>
      <c r="R30" s="69">
        <f t="shared" si="3"/>
        <v>0</v>
      </c>
      <c r="S30" s="70" t="str">
        <f t="shared" si="4"/>
        <v>E</v>
      </c>
      <c r="T30" s="67" t="str">
        <f>IF(Evs!D26="","",Evs!D26)</f>
        <v/>
      </c>
      <c r="U30" s="68" t="str">
        <f>IF(Evs!E26="","",Evs!E26)</f>
        <v/>
      </c>
      <c r="V30" s="68" t="str">
        <f>IF(Evs!F26="","",Evs!F26)</f>
        <v/>
      </c>
      <c r="W30" s="69">
        <f t="shared" si="5"/>
        <v>0</v>
      </c>
      <c r="X30" s="70" t="str">
        <f t="shared" si="6"/>
        <v>E</v>
      </c>
      <c r="Y30" s="50" t="str">
        <f>IF('SEM1 PATRAK-B'!AQ28="","",'SEM1 PATRAK-B'!AQ28)</f>
        <v/>
      </c>
      <c r="Z30" s="89" t="str">
        <f t="shared" si="8"/>
        <v/>
      </c>
      <c r="AA30" s="90" t="str">
        <f t="shared" si="9"/>
        <v/>
      </c>
      <c r="AB30" s="90" t="str">
        <f t="shared" si="10"/>
        <v/>
      </c>
      <c r="AC30" s="46" t="str">
        <f>IF('Attandance Day'!C26="","",'Attandance Day'!C26)</f>
        <v/>
      </c>
      <c r="AD30" s="97" t="str">
        <f t="shared" si="11"/>
        <v/>
      </c>
      <c r="AE30" s="98" t="str">
        <f t="shared" si="12"/>
        <v/>
      </c>
    </row>
    <row r="31" spans="1:31" ht="24.9" customHeight="1">
      <c r="A31" s="63">
        <f>IF('Data Entry'!A31="","",'Data Entry'!A31)</f>
        <v>24</v>
      </c>
      <c r="B31" s="100" t="str">
        <f>IF('Data Entry'!B31="","",'Data Entry'!B31)</f>
        <v/>
      </c>
      <c r="C31" s="65" t="str">
        <f>IF('Data Entry'!C31="","",'Data Entry'!C31)</f>
        <v/>
      </c>
      <c r="D31" s="103" t="str">
        <f>IF('Data Entry'!D31="","",'Data Entry'!D31)</f>
        <v/>
      </c>
      <c r="E31" s="67" t="str">
        <f>IF(Gujarati!D27="","",Gujarati!D27)</f>
        <v/>
      </c>
      <c r="F31" s="68" t="str">
        <f>IF(Gujarati!E27="","",Gujarati!E27)</f>
        <v/>
      </c>
      <c r="G31" s="68" t="str">
        <f>IF(Gujarati!F27="","",Gujarati!F27)</f>
        <v/>
      </c>
      <c r="H31" s="69">
        <f t="shared" si="0"/>
        <v>0</v>
      </c>
      <c r="I31" s="70" t="str">
        <f t="shared" si="7"/>
        <v>E</v>
      </c>
      <c r="J31" s="67" t="str">
        <f>IF(Maths!D27="","",Maths!D27)</f>
        <v/>
      </c>
      <c r="K31" s="68" t="str">
        <f>IF(Maths!E27="","",Maths!E27)</f>
        <v/>
      </c>
      <c r="L31" s="68" t="str">
        <f>IF(Maths!F27="","",Maths!F27)</f>
        <v/>
      </c>
      <c r="M31" s="69">
        <f t="shared" si="1"/>
        <v>0</v>
      </c>
      <c r="N31" s="70" t="str">
        <f t="shared" si="2"/>
        <v>E</v>
      </c>
      <c r="O31" s="67" t="str">
        <f>IF(English!D27="","",English!D27)</f>
        <v/>
      </c>
      <c r="P31" s="68" t="str">
        <f>IF(English!E27="","",English!E27)</f>
        <v/>
      </c>
      <c r="Q31" s="68" t="str">
        <f>IF(English!F27="","",English!F27)</f>
        <v/>
      </c>
      <c r="R31" s="69">
        <f t="shared" si="3"/>
        <v>0</v>
      </c>
      <c r="S31" s="70" t="str">
        <f t="shared" si="4"/>
        <v>E</v>
      </c>
      <c r="T31" s="67" t="str">
        <f>IF(Evs!D27="","",Evs!D27)</f>
        <v/>
      </c>
      <c r="U31" s="68" t="str">
        <f>IF(Evs!E27="","",Evs!E27)</f>
        <v/>
      </c>
      <c r="V31" s="68" t="str">
        <f>IF(Evs!F27="","",Evs!F27)</f>
        <v/>
      </c>
      <c r="W31" s="69">
        <f t="shared" si="5"/>
        <v>0</v>
      </c>
      <c r="X31" s="70" t="str">
        <f t="shared" si="6"/>
        <v>E</v>
      </c>
      <c r="Y31" s="50" t="str">
        <f>IF('SEM1 PATRAK-B'!AQ29="","",'SEM1 PATRAK-B'!AQ29)</f>
        <v/>
      </c>
      <c r="Z31" s="89" t="str">
        <f t="shared" si="8"/>
        <v/>
      </c>
      <c r="AA31" s="90" t="str">
        <f t="shared" si="9"/>
        <v/>
      </c>
      <c r="AB31" s="90" t="str">
        <f t="shared" si="10"/>
        <v/>
      </c>
      <c r="AC31" s="46" t="str">
        <f>IF('Attandance Day'!C27="","",'Attandance Day'!C27)</f>
        <v/>
      </c>
      <c r="AD31" s="97" t="str">
        <f t="shared" si="11"/>
        <v/>
      </c>
      <c r="AE31" s="98" t="str">
        <f t="shared" si="12"/>
        <v/>
      </c>
    </row>
    <row r="32" spans="1:31" ht="24.9" customHeight="1">
      <c r="A32" s="63">
        <f>IF('Data Entry'!A32="","",'Data Entry'!A32)</f>
        <v>25</v>
      </c>
      <c r="B32" s="100" t="str">
        <f>IF('Data Entry'!B32="","",'Data Entry'!B32)</f>
        <v/>
      </c>
      <c r="C32" s="65" t="str">
        <f>IF('Data Entry'!C32="","",'Data Entry'!C32)</f>
        <v/>
      </c>
      <c r="D32" s="103" t="str">
        <f>IF('Data Entry'!D32="","",'Data Entry'!D32)</f>
        <v/>
      </c>
      <c r="E32" s="67" t="str">
        <f>IF(Gujarati!D28="","",Gujarati!D28)</f>
        <v/>
      </c>
      <c r="F32" s="68" t="str">
        <f>IF(Gujarati!E28="","",Gujarati!E28)</f>
        <v/>
      </c>
      <c r="G32" s="68" t="str">
        <f>IF(Gujarati!F28="","",Gujarati!F28)</f>
        <v/>
      </c>
      <c r="H32" s="69">
        <f t="shared" si="0"/>
        <v>0</v>
      </c>
      <c r="I32" s="70" t="str">
        <f t="shared" si="7"/>
        <v>E</v>
      </c>
      <c r="J32" s="67" t="str">
        <f>IF(Maths!D28="","",Maths!D28)</f>
        <v/>
      </c>
      <c r="K32" s="68" t="str">
        <f>IF(Maths!E28="","",Maths!E28)</f>
        <v/>
      </c>
      <c r="L32" s="68" t="str">
        <f>IF(Maths!F28="","",Maths!F28)</f>
        <v/>
      </c>
      <c r="M32" s="69">
        <f t="shared" si="1"/>
        <v>0</v>
      </c>
      <c r="N32" s="70" t="str">
        <f t="shared" si="2"/>
        <v>E</v>
      </c>
      <c r="O32" s="67" t="str">
        <f>IF(English!D28="","",English!D28)</f>
        <v/>
      </c>
      <c r="P32" s="68" t="str">
        <f>IF(English!E28="","",English!E28)</f>
        <v/>
      </c>
      <c r="Q32" s="68" t="str">
        <f>IF(English!F28="","",English!F28)</f>
        <v/>
      </c>
      <c r="R32" s="69">
        <f t="shared" si="3"/>
        <v>0</v>
      </c>
      <c r="S32" s="70" t="str">
        <f t="shared" si="4"/>
        <v>E</v>
      </c>
      <c r="T32" s="67" t="str">
        <f>IF(Evs!D28="","",Evs!D28)</f>
        <v/>
      </c>
      <c r="U32" s="68" t="str">
        <f>IF(Evs!E28="","",Evs!E28)</f>
        <v/>
      </c>
      <c r="V32" s="68" t="str">
        <f>IF(Evs!F28="","",Evs!F28)</f>
        <v/>
      </c>
      <c r="W32" s="69">
        <f t="shared" si="5"/>
        <v>0</v>
      </c>
      <c r="X32" s="70" t="str">
        <f t="shared" si="6"/>
        <v>E</v>
      </c>
      <c r="Y32" s="50" t="str">
        <f>IF('SEM1 PATRAK-B'!AQ30="","",'SEM1 PATRAK-B'!AQ30)</f>
        <v/>
      </c>
      <c r="Z32" s="89" t="str">
        <f t="shared" si="8"/>
        <v/>
      </c>
      <c r="AA32" s="90" t="str">
        <f t="shared" si="9"/>
        <v/>
      </c>
      <c r="AB32" s="90" t="str">
        <f t="shared" si="10"/>
        <v/>
      </c>
      <c r="AC32" s="46" t="str">
        <f>IF('Attandance Day'!C28="","",'Attandance Day'!C28)</f>
        <v/>
      </c>
      <c r="AD32" s="97" t="str">
        <f t="shared" si="11"/>
        <v/>
      </c>
      <c r="AE32" s="98" t="str">
        <f t="shared" si="12"/>
        <v/>
      </c>
    </row>
    <row r="33" spans="1:31" ht="24.9" customHeight="1">
      <c r="A33" s="63">
        <f>IF('Data Entry'!A33="","",'Data Entry'!A33)</f>
        <v>26</v>
      </c>
      <c r="B33" s="100" t="str">
        <f>IF('Data Entry'!B33="","",'Data Entry'!B33)</f>
        <v/>
      </c>
      <c r="C33" s="65" t="str">
        <f>IF('Data Entry'!C33="","",'Data Entry'!C33)</f>
        <v/>
      </c>
      <c r="D33" s="103" t="str">
        <f>IF('Data Entry'!D33="","",'Data Entry'!D33)</f>
        <v/>
      </c>
      <c r="E33" s="67" t="str">
        <f>IF(Gujarati!D29="","",Gujarati!D29)</f>
        <v/>
      </c>
      <c r="F33" s="68" t="str">
        <f>IF(Gujarati!E29="","",Gujarati!E29)</f>
        <v/>
      </c>
      <c r="G33" s="68" t="str">
        <f>IF(Gujarati!F29="","",Gujarati!F29)</f>
        <v/>
      </c>
      <c r="H33" s="69">
        <f t="shared" si="0"/>
        <v>0</v>
      </c>
      <c r="I33" s="70" t="str">
        <f t="shared" si="7"/>
        <v>E</v>
      </c>
      <c r="J33" s="67" t="str">
        <f>IF(Maths!D29="","",Maths!D29)</f>
        <v/>
      </c>
      <c r="K33" s="68" t="str">
        <f>IF(Maths!E29="","",Maths!E29)</f>
        <v/>
      </c>
      <c r="L33" s="68" t="str">
        <f>IF(Maths!F29="","",Maths!F29)</f>
        <v/>
      </c>
      <c r="M33" s="69">
        <f t="shared" si="1"/>
        <v>0</v>
      </c>
      <c r="N33" s="70" t="str">
        <f t="shared" si="2"/>
        <v>E</v>
      </c>
      <c r="O33" s="67" t="str">
        <f>IF(English!D29="","",English!D29)</f>
        <v/>
      </c>
      <c r="P33" s="68" t="str">
        <f>IF(English!E29="","",English!E29)</f>
        <v/>
      </c>
      <c r="Q33" s="68" t="str">
        <f>IF(English!F29="","",English!F29)</f>
        <v/>
      </c>
      <c r="R33" s="69">
        <f t="shared" si="3"/>
        <v>0</v>
      </c>
      <c r="S33" s="70" t="str">
        <f t="shared" si="4"/>
        <v>E</v>
      </c>
      <c r="T33" s="67" t="str">
        <f>IF(Evs!D29="","",Evs!D29)</f>
        <v/>
      </c>
      <c r="U33" s="68" t="str">
        <f>IF(Evs!E29="","",Evs!E29)</f>
        <v/>
      </c>
      <c r="V33" s="68" t="str">
        <f>IF(Evs!F29="","",Evs!F29)</f>
        <v/>
      </c>
      <c r="W33" s="69">
        <f t="shared" si="5"/>
        <v>0</v>
      </c>
      <c r="X33" s="70" t="str">
        <f t="shared" si="6"/>
        <v>E</v>
      </c>
      <c r="Y33" s="50" t="str">
        <f>IF('SEM1 PATRAK-B'!AQ31="","",'SEM1 PATRAK-B'!AQ31)</f>
        <v/>
      </c>
      <c r="Z33" s="89" t="str">
        <f t="shared" si="8"/>
        <v/>
      </c>
      <c r="AA33" s="90" t="str">
        <f t="shared" si="9"/>
        <v/>
      </c>
      <c r="AB33" s="90" t="str">
        <f t="shared" si="10"/>
        <v/>
      </c>
      <c r="AC33" s="46" t="str">
        <f>IF('Attandance Day'!C29="","",'Attandance Day'!C29)</f>
        <v/>
      </c>
      <c r="AD33" s="97" t="str">
        <f t="shared" si="11"/>
        <v/>
      </c>
      <c r="AE33" s="98" t="str">
        <f t="shared" si="12"/>
        <v/>
      </c>
    </row>
    <row r="34" spans="1:31" ht="24.9" customHeight="1">
      <c r="A34" s="63">
        <f>IF('Data Entry'!A34="","",'Data Entry'!A34)</f>
        <v>27</v>
      </c>
      <c r="B34" s="100" t="str">
        <f>IF('Data Entry'!B34="","",'Data Entry'!B34)</f>
        <v/>
      </c>
      <c r="C34" s="65" t="str">
        <f>IF('Data Entry'!C34="","",'Data Entry'!C34)</f>
        <v/>
      </c>
      <c r="D34" s="103" t="str">
        <f>IF('Data Entry'!D34="","",'Data Entry'!D34)</f>
        <v/>
      </c>
      <c r="E34" s="67" t="str">
        <f>IF(Gujarati!D30="","",Gujarati!D30)</f>
        <v/>
      </c>
      <c r="F34" s="68" t="str">
        <f>IF(Gujarati!E30="","",Gujarati!E30)</f>
        <v/>
      </c>
      <c r="G34" s="68" t="str">
        <f>IF(Gujarati!F30="","",Gujarati!F30)</f>
        <v/>
      </c>
      <c r="H34" s="69">
        <f t="shared" si="0"/>
        <v>0</v>
      </c>
      <c r="I34" s="70" t="str">
        <f t="shared" si="7"/>
        <v>E</v>
      </c>
      <c r="J34" s="67" t="str">
        <f>IF(Maths!D30="","",Maths!D30)</f>
        <v/>
      </c>
      <c r="K34" s="68" t="str">
        <f>IF(Maths!E30="","",Maths!E30)</f>
        <v/>
      </c>
      <c r="L34" s="68" t="str">
        <f>IF(Maths!F30="","",Maths!F30)</f>
        <v/>
      </c>
      <c r="M34" s="69">
        <f t="shared" si="1"/>
        <v>0</v>
      </c>
      <c r="N34" s="70" t="str">
        <f t="shared" si="2"/>
        <v>E</v>
      </c>
      <c r="O34" s="67" t="str">
        <f>IF(English!D30="","",English!D30)</f>
        <v/>
      </c>
      <c r="P34" s="68" t="str">
        <f>IF(English!E30="","",English!E30)</f>
        <v/>
      </c>
      <c r="Q34" s="68" t="str">
        <f>IF(English!F30="","",English!F30)</f>
        <v/>
      </c>
      <c r="R34" s="69">
        <f t="shared" si="3"/>
        <v>0</v>
      </c>
      <c r="S34" s="70" t="str">
        <f t="shared" si="4"/>
        <v>E</v>
      </c>
      <c r="T34" s="67" t="str">
        <f>IF(Evs!D30="","",Evs!D30)</f>
        <v/>
      </c>
      <c r="U34" s="68" t="str">
        <f>IF(Evs!E30="","",Evs!E30)</f>
        <v/>
      </c>
      <c r="V34" s="68" t="str">
        <f>IF(Evs!F30="","",Evs!F30)</f>
        <v/>
      </c>
      <c r="W34" s="69">
        <f t="shared" si="5"/>
        <v>0</v>
      </c>
      <c r="X34" s="70" t="str">
        <f t="shared" si="6"/>
        <v>E</v>
      </c>
      <c r="Y34" s="50" t="str">
        <f>IF('SEM1 PATRAK-B'!AQ32="","",'SEM1 PATRAK-B'!AQ32)</f>
        <v/>
      </c>
      <c r="Z34" s="89" t="str">
        <f t="shared" si="8"/>
        <v/>
      </c>
      <c r="AA34" s="90" t="str">
        <f t="shared" si="9"/>
        <v/>
      </c>
      <c r="AB34" s="90" t="str">
        <f t="shared" si="10"/>
        <v/>
      </c>
      <c r="AC34" s="46" t="str">
        <f>IF('Attandance Day'!C30="","",'Attandance Day'!C30)</f>
        <v/>
      </c>
      <c r="AD34" s="97" t="str">
        <f t="shared" si="11"/>
        <v/>
      </c>
      <c r="AE34" s="98" t="str">
        <f t="shared" si="12"/>
        <v/>
      </c>
    </row>
    <row r="35" spans="1:31" ht="24.9" customHeight="1">
      <c r="A35" s="63">
        <f>IF('Data Entry'!A35="","",'Data Entry'!A35)</f>
        <v>28</v>
      </c>
      <c r="B35" s="100" t="str">
        <f>IF('Data Entry'!B35="","",'Data Entry'!B35)</f>
        <v/>
      </c>
      <c r="C35" s="65" t="str">
        <f>IF('Data Entry'!C35="","",'Data Entry'!C35)</f>
        <v/>
      </c>
      <c r="D35" s="103" t="str">
        <f>IF('Data Entry'!D35="","",'Data Entry'!D35)</f>
        <v/>
      </c>
      <c r="E35" s="67" t="str">
        <f>IF(Gujarati!D31="","",Gujarati!D31)</f>
        <v/>
      </c>
      <c r="F35" s="68" t="str">
        <f>IF(Gujarati!E31="","",Gujarati!E31)</f>
        <v/>
      </c>
      <c r="G35" s="68" t="str">
        <f>IF(Gujarati!F31="","",Gujarati!F31)</f>
        <v/>
      </c>
      <c r="H35" s="69">
        <f t="shared" si="0"/>
        <v>0</v>
      </c>
      <c r="I35" s="70" t="str">
        <f t="shared" si="7"/>
        <v>E</v>
      </c>
      <c r="J35" s="67" t="str">
        <f>IF(Maths!D31="","",Maths!D31)</f>
        <v/>
      </c>
      <c r="K35" s="68" t="str">
        <f>IF(Maths!E31="","",Maths!E31)</f>
        <v/>
      </c>
      <c r="L35" s="68" t="str">
        <f>IF(Maths!F31="","",Maths!F31)</f>
        <v/>
      </c>
      <c r="M35" s="69">
        <f t="shared" si="1"/>
        <v>0</v>
      </c>
      <c r="N35" s="70" t="str">
        <f t="shared" si="2"/>
        <v>E</v>
      </c>
      <c r="O35" s="67" t="str">
        <f>IF(English!D31="","",English!D31)</f>
        <v/>
      </c>
      <c r="P35" s="68" t="str">
        <f>IF(English!E31="","",English!E31)</f>
        <v/>
      </c>
      <c r="Q35" s="68" t="str">
        <f>IF(English!F31="","",English!F31)</f>
        <v/>
      </c>
      <c r="R35" s="69">
        <f t="shared" si="3"/>
        <v>0</v>
      </c>
      <c r="S35" s="70" t="str">
        <f t="shared" si="4"/>
        <v>E</v>
      </c>
      <c r="T35" s="67" t="str">
        <f>IF(Evs!D31="","",Evs!D31)</f>
        <v/>
      </c>
      <c r="U35" s="68" t="str">
        <f>IF(Evs!E31="","",Evs!E31)</f>
        <v/>
      </c>
      <c r="V35" s="68" t="str">
        <f>IF(Evs!F31="","",Evs!F31)</f>
        <v/>
      </c>
      <c r="W35" s="69">
        <f t="shared" si="5"/>
        <v>0</v>
      </c>
      <c r="X35" s="70" t="str">
        <f t="shared" si="6"/>
        <v>E</v>
      </c>
      <c r="Y35" s="50" t="str">
        <f>IF('SEM1 PATRAK-B'!AQ33="","",'SEM1 PATRAK-B'!AQ33)</f>
        <v/>
      </c>
      <c r="Z35" s="89" t="str">
        <f t="shared" si="8"/>
        <v/>
      </c>
      <c r="AA35" s="90" t="str">
        <f t="shared" si="9"/>
        <v/>
      </c>
      <c r="AB35" s="90" t="str">
        <f t="shared" si="10"/>
        <v/>
      </c>
      <c r="AC35" s="46" t="str">
        <f>IF('Attandance Day'!C31="","",'Attandance Day'!C31)</f>
        <v/>
      </c>
      <c r="AD35" s="97" t="str">
        <f t="shared" si="11"/>
        <v/>
      </c>
      <c r="AE35" s="98" t="str">
        <f t="shared" si="12"/>
        <v/>
      </c>
    </row>
    <row r="36" spans="1:31" ht="24.9" customHeight="1">
      <c r="A36" s="63">
        <f>IF('Data Entry'!A36="","",'Data Entry'!A36)</f>
        <v>29</v>
      </c>
      <c r="B36" s="100" t="str">
        <f>IF('Data Entry'!B36="","",'Data Entry'!B36)</f>
        <v/>
      </c>
      <c r="C36" s="65" t="str">
        <f>IF('Data Entry'!C36="","",'Data Entry'!C36)</f>
        <v/>
      </c>
      <c r="D36" s="103" t="str">
        <f>IF('Data Entry'!D36="","",'Data Entry'!D36)</f>
        <v/>
      </c>
      <c r="E36" s="67" t="str">
        <f>IF(Gujarati!D32="","",Gujarati!D32)</f>
        <v/>
      </c>
      <c r="F36" s="68" t="str">
        <f>IF(Gujarati!E32="","",Gujarati!E32)</f>
        <v/>
      </c>
      <c r="G36" s="68" t="str">
        <f>IF(Gujarati!F32="","",Gujarati!F32)</f>
        <v/>
      </c>
      <c r="H36" s="69">
        <f t="shared" si="0"/>
        <v>0</v>
      </c>
      <c r="I36" s="70" t="str">
        <f t="shared" si="7"/>
        <v>E</v>
      </c>
      <c r="J36" s="67" t="str">
        <f>IF(Maths!D32="","",Maths!D32)</f>
        <v/>
      </c>
      <c r="K36" s="68" t="str">
        <f>IF(Maths!E32="","",Maths!E32)</f>
        <v/>
      </c>
      <c r="L36" s="68" t="str">
        <f>IF(Maths!F32="","",Maths!F32)</f>
        <v/>
      </c>
      <c r="M36" s="69">
        <f t="shared" si="1"/>
        <v>0</v>
      </c>
      <c r="N36" s="70" t="str">
        <f t="shared" si="2"/>
        <v>E</v>
      </c>
      <c r="O36" s="67" t="str">
        <f>IF(English!D32="","",English!D32)</f>
        <v/>
      </c>
      <c r="P36" s="68" t="str">
        <f>IF(English!E32="","",English!E32)</f>
        <v/>
      </c>
      <c r="Q36" s="68" t="str">
        <f>IF(English!F32="","",English!F32)</f>
        <v/>
      </c>
      <c r="R36" s="69">
        <f t="shared" si="3"/>
        <v>0</v>
      </c>
      <c r="S36" s="70" t="str">
        <f t="shared" si="4"/>
        <v>E</v>
      </c>
      <c r="T36" s="67" t="str">
        <f>IF(Evs!D32="","",Evs!D32)</f>
        <v/>
      </c>
      <c r="U36" s="68" t="str">
        <f>IF(Evs!E32="","",Evs!E32)</f>
        <v/>
      </c>
      <c r="V36" s="68" t="str">
        <f>IF(Evs!F32="","",Evs!F32)</f>
        <v/>
      </c>
      <c r="W36" s="69">
        <f t="shared" si="5"/>
        <v>0</v>
      </c>
      <c r="X36" s="70" t="str">
        <f t="shared" si="6"/>
        <v>E</v>
      </c>
      <c r="Y36" s="50" t="str">
        <f>IF('SEM1 PATRAK-B'!AQ34="","",'SEM1 PATRAK-B'!AQ34)</f>
        <v/>
      </c>
      <c r="Z36" s="89" t="str">
        <f t="shared" si="8"/>
        <v/>
      </c>
      <c r="AA36" s="90" t="str">
        <f t="shared" si="9"/>
        <v/>
      </c>
      <c r="AB36" s="90" t="str">
        <f t="shared" si="10"/>
        <v/>
      </c>
      <c r="AC36" s="46" t="str">
        <f>IF('Attandance Day'!C32="","",'Attandance Day'!C32)</f>
        <v/>
      </c>
      <c r="AD36" s="97" t="str">
        <f t="shared" si="11"/>
        <v/>
      </c>
      <c r="AE36" s="98" t="str">
        <f t="shared" si="12"/>
        <v/>
      </c>
    </row>
    <row r="37" spans="1:31" ht="24.9" customHeight="1">
      <c r="A37" s="63">
        <f>IF('Data Entry'!A37="","",'Data Entry'!A37)</f>
        <v>30</v>
      </c>
      <c r="B37" s="100" t="str">
        <f>IF('Data Entry'!B37="","",'Data Entry'!B37)</f>
        <v/>
      </c>
      <c r="C37" s="65" t="str">
        <f>IF('Data Entry'!C37="","",'Data Entry'!C37)</f>
        <v/>
      </c>
      <c r="D37" s="103" t="str">
        <f>IF('Data Entry'!D37="","",'Data Entry'!D37)</f>
        <v/>
      </c>
      <c r="E37" s="67" t="str">
        <f>IF(Gujarati!D33="","",Gujarati!D33)</f>
        <v/>
      </c>
      <c r="F37" s="68" t="str">
        <f>IF(Gujarati!E33="","",Gujarati!E33)</f>
        <v/>
      </c>
      <c r="G37" s="68" t="str">
        <f>IF(Gujarati!F33="","",Gujarati!F33)</f>
        <v/>
      </c>
      <c r="H37" s="69">
        <f t="shared" si="0"/>
        <v>0</v>
      </c>
      <c r="I37" s="70" t="str">
        <f t="shared" si="7"/>
        <v>E</v>
      </c>
      <c r="J37" s="67" t="str">
        <f>IF(Maths!D33="","",Maths!D33)</f>
        <v/>
      </c>
      <c r="K37" s="68" t="str">
        <f>IF(Maths!E33="","",Maths!E33)</f>
        <v/>
      </c>
      <c r="L37" s="68" t="str">
        <f>IF(Maths!F33="","",Maths!F33)</f>
        <v/>
      </c>
      <c r="M37" s="69">
        <f t="shared" si="1"/>
        <v>0</v>
      </c>
      <c r="N37" s="70" t="str">
        <f t="shared" si="2"/>
        <v>E</v>
      </c>
      <c r="O37" s="67" t="str">
        <f>IF(English!D33="","",English!D33)</f>
        <v/>
      </c>
      <c r="P37" s="68" t="str">
        <f>IF(English!E33="","",English!E33)</f>
        <v/>
      </c>
      <c r="Q37" s="68" t="str">
        <f>IF(English!F33="","",English!F33)</f>
        <v/>
      </c>
      <c r="R37" s="69">
        <f t="shared" si="3"/>
        <v>0</v>
      </c>
      <c r="S37" s="70" t="str">
        <f t="shared" si="4"/>
        <v>E</v>
      </c>
      <c r="T37" s="67" t="str">
        <f>IF(Evs!D33="","",Evs!D33)</f>
        <v/>
      </c>
      <c r="U37" s="68" t="str">
        <f>IF(Evs!E33="","",Evs!E33)</f>
        <v/>
      </c>
      <c r="V37" s="68" t="str">
        <f>IF(Evs!F33="","",Evs!F33)</f>
        <v/>
      </c>
      <c r="W37" s="69">
        <f t="shared" si="5"/>
        <v>0</v>
      </c>
      <c r="X37" s="70" t="str">
        <f t="shared" si="6"/>
        <v>E</v>
      </c>
      <c r="Y37" s="50" t="str">
        <f>IF('SEM1 PATRAK-B'!AQ35="","",'SEM1 PATRAK-B'!AQ35)</f>
        <v/>
      </c>
      <c r="Z37" s="89" t="str">
        <f t="shared" si="8"/>
        <v/>
      </c>
      <c r="AA37" s="90" t="str">
        <f t="shared" si="9"/>
        <v/>
      </c>
      <c r="AB37" s="90" t="str">
        <f t="shared" si="10"/>
        <v/>
      </c>
      <c r="AC37" s="46" t="str">
        <f>IF('Attandance Day'!C33="","",'Attandance Day'!C33)</f>
        <v/>
      </c>
      <c r="AD37" s="97" t="str">
        <f t="shared" si="11"/>
        <v/>
      </c>
      <c r="AE37" s="98" t="str">
        <f t="shared" si="12"/>
        <v/>
      </c>
    </row>
    <row r="38" spans="1:31" ht="24.9" customHeight="1">
      <c r="A38" s="63">
        <f>IF('Data Entry'!A38="","",'Data Entry'!A38)</f>
        <v>31</v>
      </c>
      <c r="B38" s="100" t="str">
        <f>IF('Data Entry'!B38="","",'Data Entry'!B38)</f>
        <v/>
      </c>
      <c r="C38" s="65" t="str">
        <f>IF('Data Entry'!C38="","",'Data Entry'!C38)</f>
        <v/>
      </c>
      <c r="D38" s="103" t="str">
        <f>IF('Data Entry'!D38="","",'Data Entry'!D38)</f>
        <v/>
      </c>
      <c r="E38" s="67" t="str">
        <f>IF(Gujarati!D34="","",Gujarati!D34)</f>
        <v/>
      </c>
      <c r="F38" s="68" t="str">
        <f>IF(Gujarati!E34="","",Gujarati!E34)</f>
        <v/>
      </c>
      <c r="G38" s="68" t="str">
        <f>IF(Gujarati!F34="","",Gujarati!F34)</f>
        <v/>
      </c>
      <c r="H38" s="69">
        <f t="shared" si="0"/>
        <v>0</v>
      </c>
      <c r="I38" s="70" t="str">
        <f t="shared" si="7"/>
        <v>E</v>
      </c>
      <c r="J38" s="67" t="str">
        <f>IF(Maths!D34="","",Maths!D34)</f>
        <v/>
      </c>
      <c r="K38" s="68" t="str">
        <f>IF(Maths!E34="","",Maths!E34)</f>
        <v/>
      </c>
      <c r="L38" s="68" t="str">
        <f>IF(Maths!F34="","",Maths!F34)</f>
        <v/>
      </c>
      <c r="M38" s="69">
        <f t="shared" si="1"/>
        <v>0</v>
      </c>
      <c r="N38" s="70" t="str">
        <f t="shared" si="2"/>
        <v>E</v>
      </c>
      <c r="O38" s="67" t="str">
        <f>IF(English!D34="","",English!D34)</f>
        <v/>
      </c>
      <c r="P38" s="68" t="str">
        <f>IF(English!E34="","",English!E34)</f>
        <v/>
      </c>
      <c r="Q38" s="68" t="str">
        <f>IF(English!F34="","",English!F34)</f>
        <v/>
      </c>
      <c r="R38" s="69">
        <f t="shared" si="3"/>
        <v>0</v>
      </c>
      <c r="S38" s="70" t="str">
        <f t="shared" si="4"/>
        <v>E</v>
      </c>
      <c r="T38" s="67" t="str">
        <f>IF(Evs!D34="","",Evs!D34)</f>
        <v/>
      </c>
      <c r="U38" s="68" t="str">
        <f>IF(Evs!E34="","",Evs!E34)</f>
        <v/>
      </c>
      <c r="V38" s="68" t="str">
        <f>IF(Evs!F34="","",Evs!F34)</f>
        <v/>
      </c>
      <c r="W38" s="69">
        <f t="shared" si="5"/>
        <v>0</v>
      </c>
      <c r="X38" s="70" t="str">
        <f t="shared" si="6"/>
        <v>E</v>
      </c>
      <c r="Y38" s="50" t="str">
        <f>IF('SEM1 PATRAK-B'!AQ36="","",'SEM1 PATRAK-B'!AQ36)</f>
        <v/>
      </c>
      <c r="Z38" s="89" t="str">
        <f t="shared" si="8"/>
        <v/>
      </c>
      <c r="AA38" s="90" t="str">
        <f t="shared" si="9"/>
        <v/>
      </c>
      <c r="AB38" s="90" t="str">
        <f t="shared" si="10"/>
        <v/>
      </c>
      <c r="AC38" s="46" t="str">
        <f>IF('Attandance Day'!C34="","",'Attandance Day'!C34)</f>
        <v/>
      </c>
      <c r="AD38" s="97" t="str">
        <f t="shared" si="11"/>
        <v/>
      </c>
      <c r="AE38" s="98" t="str">
        <f t="shared" si="12"/>
        <v/>
      </c>
    </row>
    <row r="39" spans="1:31" ht="24.9" customHeight="1">
      <c r="A39" s="63">
        <f>IF('Data Entry'!A39="","",'Data Entry'!A39)</f>
        <v>32</v>
      </c>
      <c r="B39" s="100" t="str">
        <f>IF('Data Entry'!B39="","",'Data Entry'!B39)</f>
        <v/>
      </c>
      <c r="C39" s="65" t="str">
        <f>IF('Data Entry'!C39="","",'Data Entry'!C39)</f>
        <v/>
      </c>
      <c r="D39" s="103" t="str">
        <f>IF('Data Entry'!D39="","",'Data Entry'!D39)</f>
        <v/>
      </c>
      <c r="E39" s="67" t="str">
        <f>IF(Gujarati!D35="","",Gujarati!D35)</f>
        <v/>
      </c>
      <c r="F39" s="68" t="str">
        <f>IF(Gujarati!E35="","",Gujarati!E35)</f>
        <v/>
      </c>
      <c r="G39" s="68" t="str">
        <f>IF(Gujarati!F35="","",Gujarati!F35)</f>
        <v/>
      </c>
      <c r="H39" s="69">
        <f t="shared" si="0"/>
        <v>0</v>
      </c>
      <c r="I39" s="70" t="str">
        <f t="shared" si="7"/>
        <v>E</v>
      </c>
      <c r="J39" s="67" t="str">
        <f>IF(Maths!D35="","",Maths!D35)</f>
        <v/>
      </c>
      <c r="K39" s="68" t="str">
        <f>IF(Maths!E35="","",Maths!E35)</f>
        <v/>
      </c>
      <c r="L39" s="68" t="str">
        <f>IF(Maths!F35="","",Maths!F35)</f>
        <v/>
      </c>
      <c r="M39" s="69">
        <f t="shared" si="1"/>
        <v>0</v>
      </c>
      <c r="N39" s="70" t="str">
        <f t="shared" si="2"/>
        <v>E</v>
      </c>
      <c r="O39" s="67" t="str">
        <f>IF(English!D35="","",English!D35)</f>
        <v/>
      </c>
      <c r="P39" s="68" t="str">
        <f>IF(English!E35="","",English!E35)</f>
        <v/>
      </c>
      <c r="Q39" s="68" t="str">
        <f>IF(English!F35="","",English!F35)</f>
        <v/>
      </c>
      <c r="R39" s="69">
        <f t="shared" si="3"/>
        <v>0</v>
      </c>
      <c r="S39" s="70" t="str">
        <f t="shared" si="4"/>
        <v>E</v>
      </c>
      <c r="T39" s="67" t="str">
        <f>IF(Evs!D35="","",Evs!D35)</f>
        <v/>
      </c>
      <c r="U39" s="68" t="str">
        <f>IF(Evs!E35="","",Evs!E35)</f>
        <v/>
      </c>
      <c r="V39" s="68" t="str">
        <f>IF(Evs!F35="","",Evs!F35)</f>
        <v/>
      </c>
      <c r="W39" s="69">
        <f t="shared" si="5"/>
        <v>0</v>
      </c>
      <c r="X39" s="70" t="str">
        <f t="shared" si="6"/>
        <v>E</v>
      </c>
      <c r="Y39" s="50" t="str">
        <f>IF('SEM1 PATRAK-B'!AQ37="","",'SEM1 PATRAK-B'!AQ37)</f>
        <v/>
      </c>
      <c r="Z39" s="89" t="str">
        <f t="shared" si="8"/>
        <v/>
      </c>
      <c r="AA39" s="90" t="str">
        <f t="shared" si="9"/>
        <v/>
      </c>
      <c r="AB39" s="90" t="str">
        <f t="shared" si="10"/>
        <v/>
      </c>
      <c r="AC39" s="46" t="str">
        <f>IF('Attandance Day'!C35="","",'Attandance Day'!C35)</f>
        <v/>
      </c>
      <c r="AD39" s="97" t="str">
        <f t="shared" si="11"/>
        <v/>
      </c>
      <c r="AE39" s="98" t="str">
        <f t="shared" si="12"/>
        <v/>
      </c>
    </row>
    <row r="40" spans="1:31" ht="24.9" customHeight="1">
      <c r="A40" s="63">
        <f>IF('Data Entry'!A40="","",'Data Entry'!A40)</f>
        <v>33</v>
      </c>
      <c r="B40" s="100" t="str">
        <f>IF('Data Entry'!B40="","",'Data Entry'!B40)</f>
        <v/>
      </c>
      <c r="C40" s="65" t="str">
        <f>IF('Data Entry'!C40="","",'Data Entry'!C40)</f>
        <v/>
      </c>
      <c r="D40" s="103" t="str">
        <f>IF('Data Entry'!D40="","",'Data Entry'!D40)</f>
        <v/>
      </c>
      <c r="E40" s="67" t="str">
        <f>IF(Gujarati!D36="","",Gujarati!D36)</f>
        <v/>
      </c>
      <c r="F40" s="68" t="str">
        <f>IF(Gujarati!E36="","",Gujarati!E36)</f>
        <v/>
      </c>
      <c r="G40" s="68" t="str">
        <f>IF(Gujarati!F36="","",Gujarati!F36)</f>
        <v/>
      </c>
      <c r="H40" s="69">
        <f t="shared" ref="H40:H67" si="13">IF($A40="","",ROUND(SUM(E40:G40),0))</f>
        <v>0</v>
      </c>
      <c r="I40" s="70" t="str">
        <f t="shared" si="7"/>
        <v>E</v>
      </c>
      <c r="J40" s="67" t="str">
        <f>IF(Maths!D36="","",Maths!D36)</f>
        <v/>
      </c>
      <c r="K40" s="68" t="str">
        <f>IF(Maths!E36="","",Maths!E36)</f>
        <v/>
      </c>
      <c r="L40" s="68" t="str">
        <f>IF(Maths!F36="","",Maths!F36)</f>
        <v/>
      </c>
      <c r="M40" s="69">
        <f t="shared" ref="M40:M67" si="14">IF($A40="","",ROUND(SUM(J40:L40),0))</f>
        <v>0</v>
      </c>
      <c r="N40" s="70" t="str">
        <f t="shared" si="2"/>
        <v>E</v>
      </c>
      <c r="O40" s="67" t="str">
        <f>IF(English!D36="","",English!D36)</f>
        <v/>
      </c>
      <c r="P40" s="68" t="str">
        <f>IF(English!E36="","",English!E36)</f>
        <v/>
      </c>
      <c r="Q40" s="68" t="str">
        <f>IF(English!F36="","",English!F36)</f>
        <v/>
      </c>
      <c r="R40" s="69">
        <f t="shared" ref="R40:R67" si="15">IF($A40="","",ROUND(SUM(O40:Q40),0))</f>
        <v>0</v>
      </c>
      <c r="S40" s="70" t="str">
        <f t="shared" si="4"/>
        <v>E</v>
      </c>
      <c r="T40" s="67" t="str">
        <f>IF(Evs!D36="","",Evs!D36)</f>
        <v/>
      </c>
      <c r="U40" s="68" t="str">
        <f>IF(Evs!E36="","",Evs!E36)</f>
        <v/>
      </c>
      <c r="V40" s="68" t="str">
        <f>IF(Evs!F36="","",Evs!F36)</f>
        <v/>
      </c>
      <c r="W40" s="69">
        <f t="shared" ref="W40:W67" si="16">IF($A40="","",ROUND(SUM(T40:V40),0))</f>
        <v>0</v>
      </c>
      <c r="X40" s="70" t="str">
        <f t="shared" si="6"/>
        <v>E</v>
      </c>
      <c r="Y40" s="50" t="str">
        <f>IF('SEM1 PATRAK-B'!AQ38="","",'SEM1 PATRAK-B'!AQ38)</f>
        <v/>
      </c>
      <c r="Z40" s="89" t="str">
        <f t="shared" si="8"/>
        <v/>
      </c>
      <c r="AA40" s="90" t="str">
        <f t="shared" si="9"/>
        <v/>
      </c>
      <c r="AB40" s="90" t="str">
        <f t="shared" si="10"/>
        <v/>
      </c>
      <c r="AC40" s="46" t="str">
        <f>IF('Attandance Day'!C36="","",'Attandance Day'!C36)</f>
        <v/>
      </c>
      <c r="AD40" s="97" t="str">
        <f t="shared" si="11"/>
        <v/>
      </c>
      <c r="AE40" s="98" t="str">
        <f t="shared" si="12"/>
        <v/>
      </c>
    </row>
    <row r="41" spans="1:31" ht="24.9" customHeight="1">
      <c r="A41" s="63">
        <f>IF('Data Entry'!A41="","",'Data Entry'!A41)</f>
        <v>34</v>
      </c>
      <c r="B41" s="100" t="str">
        <f>IF('Data Entry'!B41="","",'Data Entry'!B41)</f>
        <v/>
      </c>
      <c r="C41" s="65" t="str">
        <f>IF('Data Entry'!C41="","",'Data Entry'!C41)</f>
        <v/>
      </c>
      <c r="D41" s="103" t="str">
        <f>IF('Data Entry'!D41="","",'Data Entry'!D41)</f>
        <v/>
      </c>
      <c r="E41" s="67" t="str">
        <f>IF(Gujarati!D37="","",Gujarati!D37)</f>
        <v/>
      </c>
      <c r="F41" s="68" t="str">
        <f>IF(Gujarati!E37="","",Gujarati!E37)</f>
        <v/>
      </c>
      <c r="G41" s="68" t="str">
        <f>IF(Gujarati!F37="","",Gujarati!F37)</f>
        <v/>
      </c>
      <c r="H41" s="69">
        <f t="shared" si="13"/>
        <v>0</v>
      </c>
      <c r="I41" s="70" t="str">
        <f t="shared" si="7"/>
        <v>E</v>
      </c>
      <c r="J41" s="67" t="str">
        <f>IF(Maths!D37="","",Maths!D37)</f>
        <v/>
      </c>
      <c r="K41" s="68" t="str">
        <f>IF(Maths!E37="","",Maths!E37)</f>
        <v/>
      </c>
      <c r="L41" s="68" t="str">
        <f>IF(Maths!F37="","",Maths!F37)</f>
        <v/>
      </c>
      <c r="M41" s="69">
        <f t="shared" si="14"/>
        <v>0</v>
      </c>
      <c r="N41" s="70" t="str">
        <f t="shared" si="2"/>
        <v>E</v>
      </c>
      <c r="O41" s="67" t="str">
        <f>IF(English!D37="","",English!D37)</f>
        <v/>
      </c>
      <c r="P41" s="68" t="str">
        <f>IF(English!E37="","",English!E37)</f>
        <v/>
      </c>
      <c r="Q41" s="68" t="str">
        <f>IF(English!F37="","",English!F37)</f>
        <v/>
      </c>
      <c r="R41" s="69">
        <f t="shared" si="15"/>
        <v>0</v>
      </c>
      <c r="S41" s="70" t="str">
        <f t="shared" si="4"/>
        <v>E</v>
      </c>
      <c r="T41" s="67" t="str">
        <f>IF(Evs!D37="","",Evs!D37)</f>
        <v/>
      </c>
      <c r="U41" s="68" t="str">
        <f>IF(Evs!E37="","",Evs!E37)</f>
        <v/>
      </c>
      <c r="V41" s="68" t="str">
        <f>IF(Evs!F37="","",Evs!F37)</f>
        <v/>
      </c>
      <c r="W41" s="69">
        <f t="shared" si="16"/>
        <v>0</v>
      </c>
      <c r="X41" s="70" t="str">
        <f t="shared" si="6"/>
        <v>E</v>
      </c>
      <c r="Y41" s="50" t="str">
        <f>IF('SEM1 PATRAK-B'!AQ39="","",'SEM1 PATRAK-B'!AQ39)</f>
        <v/>
      </c>
      <c r="Z41" s="89" t="str">
        <f t="shared" si="8"/>
        <v/>
      </c>
      <c r="AA41" s="90" t="str">
        <f t="shared" si="9"/>
        <v/>
      </c>
      <c r="AB41" s="90" t="str">
        <f t="shared" si="10"/>
        <v/>
      </c>
      <c r="AC41" s="46" t="str">
        <f>IF('Attandance Day'!C37="","",'Attandance Day'!C37)</f>
        <v/>
      </c>
      <c r="AD41" s="97" t="str">
        <f t="shared" si="11"/>
        <v/>
      </c>
      <c r="AE41" s="98" t="str">
        <f t="shared" si="12"/>
        <v/>
      </c>
    </row>
    <row r="42" spans="1:31" ht="24.9" customHeight="1">
      <c r="A42" s="63">
        <f>IF('Data Entry'!A42="","",'Data Entry'!A42)</f>
        <v>35</v>
      </c>
      <c r="B42" s="100" t="str">
        <f>IF('Data Entry'!B42="","",'Data Entry'!B42)</f>
        <v/>
      </c>
      <c r="C42" s="65" t="str">
        <f>IF('Data Entry'!C42="","",'Data Entry'!C42)</f>
        <v/>
      </c>
      <c r="D42" s="103" t="str">
        <f>IF('Data Entry'!D42="","",'Data Entry'!D42)</f>
        <v/>
      </c>
      <c r="E42" s="67" t="str">
        <f>IF(Gujarati!D38="","",Gujarati!D38)</f>
        <v/>
      </c>
      <c r="F42" s="68" t="str">
        <f>IF(Gujarati!E38="","",Gujarati!E38)</f>
        <v/>
      </c>
      <c r="G42" s="68" t="str">
        <f>IF(Gujarati!F38="","",Gujarati!F38)</f>
        <v/>
      </c>
      <c r="H42" s="69">
        <f t="shared" si="13"/>
        <v>0</v>
      </c>
      <c r="I42" s="70" t="str">
        <f t="shared" si="7"/>
        <v>E</v>
      </c>
      <c r="J42" s="67" t="str">
        <f>IF(Maths!D38="","",Maths!D38)</f>
        <v/>
      </c>
      <c r="K42" s="68" t="str">
        <f>IF(Maths!E38="","",Maths!E38)</f>
        <v/>
      </c>
      <c r="L42" s="68" t="str">
        <f>IF(Maths!F38="","",Maths!F38)</f>
        <v/>
      </c>
      <c r="M42" s="69">
        <f t="shared" si="14"/>
        <v>0</v>
      </c>
      <c r="N42" s="70" t="str">
        <f t="shared" si="2"/>
        <v>E</v>
      </c>
      <c r="O42" s="67" t="str">
        <f>IF(English!D38="","",English!D38)</f>
        <v/>
      </c>
      <c r="P42" s="68" t="str">
        <f>IF(English!E38="","",English!E38)</f>
        <v/>
      </c>
      <c r="Q42" s="68" t="str">
        <f>IF(English!F38="","",English!F38)</f>
        <v/>
      </c>
      <c r="R42" s="69">
        <f t="shared" si="15"/>
        <v>0</v>
      </c>
      <c r="S42" s="70" t="str">
        <f t="shared" si="4"/>
        <v>E</v>
      </c>
      <c r="T42" s="67" t="str">
        <f>IF(Evs!D38="","",Evs!D38)</f>
        <v/>
      </c>
      <c r="U42" s="68" t="str">
        <f>IF(Evs!E38="","",Evs!E38)</f>
        <v/>
      </c>
      <c r="V42" s="68" t="str">
        <f>IF(Evs!F38="","",Evs!F38)</f>
        <v/>
      </c>
      <c r="W42" s="69">
        <f t="shared" si="16"/>
        <v>0</v>
      </c>
      <c r="X42" s="70" t="str">
        <f t="shared" si="6"/>
        <v>E</v>
      </c>
      <c r="Y42" s="50" t="str">
        <f>IF('SEM1 PATRAK-B'!AQ40="","",'SEM1 PATRAK-B'!AQ40)</f>
        <v/>
      </c>
      <c r="Z42" s="89" t="str">
        <f t="shared" si="8"/>
        <v/>
      </c>
      <c r="AA42" s="90" t="str">
        <f t="shared" si="9"/>
        <v/>
      </c>
      <c r="AB42" s="90" t="str">
        <f t="shared" si="10"/>
        <v/>
      </c>
      <c r="AC42" s="46" t="str">
        <f>IF('Attandance Day'!C38="","",'Attandance Day'!C38)</f>
        <v/>
      </c>
      <c r="AD42" s="97" t="str">
        <f t="shared" si="11"/>
        <v/>
      </c>
      <c r="AE42" s="98" t="str">
        <f t="shared" si="12"/>
        <v/>
      </c>
    </row>
    <row r="43" spans="1:31" ht="24.9" customHeight="1">
      <c r="A43" s="63">
        <f>IF('Data Entry'!A43="","",'Data Entry'!A43)</f>
        <v>36</v>
      </c>
      <c r="B43" s="100" t="str">
        <f>IF('Data Entry'!B43="","",'Data Entry'!B43)</f>
        <v/>
      </c>
      <c r="C43" s="65" t="str">
        <f>IF('Data Entry'!C43="","",'Data Entry'!C43)</f>
        <v/>
      </c>
      <c r="D43" s="103" t="str">
        <f>IF('Data Entry'!D43="","",'Data Entry'!D43)</f>
        <v/>
      </c>
      <c r="E43" s="67" t="str">
        <f>IF(Gujarati!D39="","",Gujarati!D39)</f>
        <v/>
      </c>
      <c r="F43" s="68" t="str">
        <f>IF(Gujarati!E39="","",Gujarati!E39)</f>
        <v/>
      </c>
      <c r="G43" s="68" t="str">
        <f>IF(Gujarati!F39="","",Gujarati!F39)</f>
        <v/>
      </c>
      <c r="H43" s="69">
        <f t="shared" si="13"/>
        <v>0</v>
      </c>
      <c r="I43" s="70" t="str">
        <f t="shared" si="7"/>
        <v>E</v>
      </c>
      <c r="J43" s="67" t="str">
        <f>IF(Maths!D39="","",Maths!D39)</f>
        <v/>
      </c>
      <c r="K43" s="68" t="str">
        <f>IF(Maths!E39="","",Maths!E39)</f>
        <v/>
      </c>
      <c r="L43" s="68" t="str">
        <f>IF(Maths!F39="","",Maths!F39)</f>
        <v/>
      </c>
      <c r="M43" s="69">
        <f t="shared" si="14"/>
        <v>0</v>
      </c>
      <c r="N43" s="70" t="str">
        <f t="shared" si="2"/>
        <v>E</v>
      </c>
      <c r="O43" s="67" t="str">
        <f>IF(English!D39="","",English!D39)</f>
        <v/>
      </c>
      <c r="P43" s="68" t="str">
        <f>IF(English!E39="","",English!E39)</f>
        <v/>
      </c>
      <c r="Q43" s="68" t="str">
        <f>IF(English!F39="","",English!F39)</f>
        <v/>
      </c>
      <c r="R43" s="69">
        <f t="shared" si="15"/>
        <v>0</v>
      </c>
      <c r="S43" s="70" t="str">
        <f t="shared" si="4"/>
        <v>E</v>
      </c>
      <c r="T43" s="67" t="str">
        <f>IF(Evs!D39="","",Evs!D39)</f>
        <v/>
      </c>
      <c r="U43" s="68" t="str">
        <f>IF(Evs!E39="","",Evs!E39)</f>
        <v/>
      </c>
      <c r="V43" s="68" t="str">
        <f>IF(Evs!F39="","",Evs!F39)</f>
        <v/>
      </c>
      <c r="W43" s="69">
        <f t="shared" si="16"/>
        <v>0</v>
      </c>
      <c r="X43" s="70" t="str">
        <f t="shared" si="6"/>
        <v>E</v>
      </c>
      <c r="Y43" s="50" t="str">
        <f>IF('SEM1 PATRAK-B'!AQ41="","",'SEM1 PATRAK-B'!AQ41)</f>
        <v/>
      </c>
      <c r="Z43" s="89" t="str">
        <f t="shared" si="8"/>
        <v/>
      </c>
      <c r="AA43" s="90" t="str">
        <f t="shared" si="9"/>
        <v/>
      </c>
      <c r="AB43" s="90" t="str">
        <f t="shared" si="10"/>
        <v/>
      </c>
      <c r="AC43" s="46" t="str">
        <f>IF('Attandance Day'!C39="","",'Attandance Day'!C39)</f>
        <v/>
      </c>
      <c r="AD43" s="97" t="str">
        <f t="shared" si="11"/>
        <v/>
      </c>
      <c r="AE43" s="98" t="str">
        <f t="shared" si="12"/>
        <v/>
      </c>
    </row>
    <row r="44" spans="1:31" ht="24.9" customHeight="1">
      <c r="A44" s="63">
        <f>IF('Data Entry'!A44="","",'Data Entry'!A44)</f>
        <v>37</v>
      </c>
      <c r="B44" s="100" t="str">
        <f>IF('Data Entry'!B44="","",'Data Entry'!B44)</f>
        <v/>
      </c>
      <c r="C44" s="65" t="str">
        <f>IF('Data Entry'!C44="","",'Data Entry'!C44)</f>
        <v/>
      </c>
      <c r="D44" s="103" t="str">
        <f>IF('Data Entry'!D44="","",'Data Entry'!D44)</f>
        <v/>
      </c>
      <c r="E44" s="67" t="str">
        <f>IF(Gujarati!D40="","",Gujarati!D40)</f>
        <v/>
      </c>
      <c r="F44" s="68" t="str">
        <f>IF(Gujarati!E40="","",Gujarati!E40)</f>
        <v/>
      </c>
      <c r="G44" s="68" t="str">
        <f>IF(Gujarati!F40="","",Gujarati!F40)</f>
        <v/>
      </c>
      <c r="H44" s="69">
        <f t="shared" si="13"/>
        <v>0</v>
      </c>
      <c r="I44" s="70" t="str">
        <f t="shared" si="7"/>
        <v>E</v>
      </c>
      <c r="J44" s="67" t="str">
        <f>IF(Maths!D40="","",Maths!D40)</f>
        <v/>
      </c>
      <c r="K44" s="68" t="str">
        <f>IF(Maths!E40="","",Maths!E40)</f>
        <v/>
      </c>
      <c r="L44" s="68" t="str">
        <f>IF(Maths!F40="","",Maths!F40)</f>
        <v/>
      </c>
      <c r="M44" s="69">
        <f t="shared" si="14"/>
        <v>0</v>
      </c>
      <c r="N44" s="70" t="str">
        <f t="shared" si="2"/>
        <v>E</v>
      </c>
      <c r="O44" s="67" t="str">
        <f>IF(English!D40="","",English!D40)</f>
        <v/>
      </c>
      <c r="P44" s="68" t="str">
        <f>IF(English!E40="","",English!E40)</f>
        <v/>
      </c>
      <c r="Q44" s="68" t="str">
        <f>IF(English!F40="","",English!F40)</f>
        <v/>
      </c>
      <c r="R44" s="69">
        <f t="shared" si="15"/>
        <v>0</v>
      </c>
      <c r="S44" s="70" t="str">
        <f t="shared" si="4"/>
        <v>E</v>
      </c>
      <c r="T44" s="67" t="str">
        <f>IF(Evs!D40="","",Evs!D40)</f>
        <v/>
      </c>
      <c r="U44" s="68" t="str">
        <f>IF(Evs!E40="","",Evs!E40)</f>
        <v/>
      </c>
      <c r="V44" s="68" t="str">
        <f>IF(Evs!F40="","",Evs!F40)</f>
        <v/>
      </c>
      <c r="W44" s="69">
        <f t="shared" si="16"/>
        <v>0</v>
      </c>
      <c r="X44" s="70" t="str">
        <f t="shared" si="6"/>
        <v>E</v>
      </c>
      <c r="Y44" s="50" t="str">
        <f>IF('SEM1 PATRAK-B'!AQ42="","",'SEM1 PATRAK-B'!AQ42)</f>
        <v/>
      </c>
      <c r="Z44" s="89" t="str">
        <f t="shared" si="8"/>
        <v/>
      </c>
      <c r="AA44" s="90" t="str">
        <f t="shared" si="9"/>
        <v/>
      </c>
      <c r="AB44" s="90" t="str">
        <f t="shared" si="10"/>
        <v/>
      </c>
      <c r="AC44" s="46" t="str">
        <f>IF('Attandance Day'!C40="","",'Attandance Day'!C40)</f>
        <v/>
      </c>
      <c r="AD44" s="97" t="str">
        <f t="shared" si="11"/>
        <v/>
      </c>
      <c r="AE44" s="98" t="str">
        <f t="shared" si="12"/>
        <v/>
      </c>
    </row>
    <row r="45" spans="1:31" ht="24.9" customHeight="1">
      <c r="A45" s="63">
        <f>IF('Data Entry'!A45="","",'Data Entry'!A45)</f>
        <v>38</v>
      </c>
      <c r="B45" s="100" t="str">
        <f>IF('Data Entry'!B45="","",'Data Entry'!B45)</f>
        <v/>
      </c>
      <c r="C45" s="65" t="str">
        <f>IF('Data Entry'!C45="","",'Data Entry'!C45)</f>
        <v/>
      </c>
      <c r="D45" s="103" t="str">
        <f>IF('Data Entry'!D45="","",'Data Entry'!D45)</f>
        <v/>
      </c>
      <c r="E45" s="67" t="str">
        <f>IF(Gujarati!D41="","",Gujarati!D41)</f>
        <v/>
      </c>
      <c r="F45" s="68" t="str">
        <f>IF(Gujarati!E41="","",Gujarati!E41)</f>
        <v/>
      </c>
      <c r="G45" s="68" t="str">
        <f>IF(Gujarati!F41="","",Gujarati!F41)</f>
        <v/>
      </c>
      <c r="H45" s="69">
        <f t="shared" si="13"/>
        <v>0</v>
      </c>
      <c r="I45" s="70" t="str">
        <f t="shared" si="7"/>
        <v>E</v>
      </c>
      <c r="J45" s="67" t="str">
        <f>IF(Maths!D41="","",Maths!D41)</f>
        <v/>
      </c>
      <c r="K45" s="68" t="str">
        <f>IF(Maths!E41="","",Maths!E41)</f>
        <v/>
      </c>
      <c r="L45" s="68" t="str">
        <f>IF(Maths!F41="","",Maths!F41)</f>
        <v/>
      </c>
      <c r="M45" s="69">
        <f t="shared" si="14"/>
        <v>0</v>
      </c>
      <c r="N45" s="70" t="str">
        <f t="shared" si="2"/>
        <v>E</v>
      </c>
      <c r="O45" s="67" t="str">
        <f>IF(English!D41="","",English!D41)</f>
        <v/>
      </c>
      <c r="P45" s="68" t="str">
        <f>IF(English!E41="","",English!E41)</f>
        <v/>
      </c>
      <c r="Q45" s="68" t="str">
        <f>IF(English!F41="","",English!F41)</f>
        <v/>
      </c>
      <c r="R45" s="69">
        <f t="shared" si="15"/>
        <v>0</v>
      </c>
      <c r="S45" s="70" t="str">
        <f t="shared" si="4"/>
        <v>E</v>
      </c>
      <c r="T45" s="67" t="str">
        <f>IF(Evs!D41="","",Evs!D41)</f>
        <v/>
      </c>
      <c r="U45" s="68" t="str">
        <f>IF(Evs!E41="","",Evs!E41)</f>
        <v/>
      </c>
      <c r="V45" s="68" t="str">
        <f>IF(Evs!F41="","",Evs!F41)</f>
        <v/>
      </c>
      <c r="W45" s="69">
        <f t="shared" si="16"/>
        <v>0</v>
      </c>
      <c r="X45" s="70" t="str">
        <f t="shared" si="6"/>
        <v>E</v>
      </c>
      <c r="Y45" s="50" t="str">
        <f>IF('SEM1 PATRAK-B'!AQ43="","",'SEM1 PATRAK-B'!AQ43)</f>
        <v/>
      </c>
      <c r="Z45" s="89" t="str">
        <f t="shared" si="8"/>
        <v/>
      </c>
      <c r="AA45" s="90" t="str">
        <f t="shared" si="9"/>
        <v/>
      </c>
      <c r="AB45" s="90" t="str">
        <f t="shared" si="10"/>
        <v/>
      </c>
      <c r="AC45" s="46" t="str">
        <f>IF('Attandance Day'!C41="","",'Attandance Day'!C41)</f>
        <v/>
      </c>
      <c r="AD45" s="97" t="str">
        <f t="shared" si="11"/>
        <v/>
      </c>
      <c r="AE45" s="98" t="str">
        <f t="shared" si="12"/>
        <v/>
      </c>
    </row>
    <row r="46" spans="1:31" ht="24.9" customHeight="1">
      <c r="A46" s="63">
        <f>IF('Data Entry'!A46="","",'Data Entry'!A46)</f>
        <v>39</v>
      </c>
      <c r="B46" s="100" t="str">
        <f>IF('Data Entry'!B46="","",'Data Entry'!B46)</f>
        <v/>
      </c>
      <c r="C46" s="65" t="str">
        <f>IF('Data Entry'!C46="","",'Data Entry'!C46)</f>
        <v/>
      </c>
      <c r="D46" s="103" t="str">
        <f>IF('Data Entry'!D46="","",'Data Entry'!D46)</f>
        <v/>
      </c>
      <c r="E46" s="67" t="str">
        <f>IF(Gujarati!D42="","",Gujarati!D42)</f>
        <v/>
      </c>
      <c r="F46" s="68" t="str">
        <f>IF(Gujarati!E42="","",Gujarati!E42)</f>
        <v/>
      </c>
      <c r="G46" s="68" t="str">
        <f>IF(Gujarati!F42="","",Gujarati!F42)</f>
        <v/>
      </c>
      <c r="H46" s="69">
        <f t="shared" si="13"/>
        <v>0</v>
      </c>
      <c r="I46" s="70" t="str">
        <f t="shared" si="7"/>
        <v>E</v>
      </c>
      <c r="J46" s="67" t="str">
        <f>IF(Maths!D42="","",Maths!D42)</f>
        <v/>
      </c>
      <c r="K46" s="68" t="str">
        <f>IF(Maths!E42="","",Maths!E42)</f>
        <v/>
      </c>
      <c r="L46" s="68" t="str">
        <f>IF(Maths!F42="","",Maths!F42)</f>
        <v/>
      </c>
      <c r="M46" s="69">
        <f t="shared" si="14"/>
        <v>0</v>
      </c>
      <c r="N46" s="70" t="str">
        <f t="shared" si="2"/>
        <v>E</v>
      </c>
      <c r="O46" s="67" t="str">
        <f>IF(English!D42="","",English!D42)</f>
        <v/>
      </c>
      <c r="P46" s="68" t="str">
        <f>IF(English!E42="","",English!E42)</f>
        <v/>
      </c>
      <c r="Q46" s="68" t="str">
        <f>IF(English!F42="","",English!F42)</f>
        <v/>
      </c>
      <c r="R46" s="69">
        <f t="shared" si="15"/>
        <v>0</v>
      </c>
      <c r="S46" s="70" t="str">
        <f t="shared" si="4"/>
        <v>E</v>
      </c>
      <c r="T46" s="67" t="str">
        <f>IF(Evs!D42="","",Evs!D42)</f>
        <v/>
      </c>
      <c r="U46" s="68" t="str">
        <f>IF(Evs!E42="","",Evs!E42)</f>
        <v/>
      </c>
      <c r="V46" s="68" t="str">
        <f>IF(Evs!F42="","",Evs!F42)</f>
        <v/>
      </c>
      <c r="W46" s="69">
        <f t="shared" si="16"/>
        <v>0</v>
      </c>
      <c r="X46" s="70" t="str">
        <f t="shared" si="6"/>
        <v>E</v>
      </c>
      <c r="Y46" s="50" t="str">
        <f>IF('SEM1 PATRAK-B'!AQ44="","",'SEM1 PATRAK-B'!AQ44)</f>
        <v/>
      </c>
      <c r="Z46" s="89" t="str">
        <f t="shared" si="8"/>
        <v/>
      </c>
      <c r="AA46" s="90" t="str">
        <f t="shared" si="9"/>
        <v/>
      </c>
      <c r="AB46" s="90" t="str">
        <f t="shared" si="10"/>
        <v/>
      </c>
      <c r="AC46" s="46" t="str">
        <f>IF('Attandance Day'!C42="","",'Attandance Day'!C42)</f>
        <v/>
      </c>
      <c r="AD46" s="97" t="str">
        <f t="shared" si="11"/>
        <v/>
      </c>
      <c r="AE46" s="98" t="str">
        <f t="shared" si="12"/>
        <v/>
      </c>
    </row>
    <row r="47" spans="1:31" ht="24.9" customHeight="1" thickBot="1">
      <c r="A47" s="71">
        <f>IF('Data Entry'!A47="","",'Data Entry'!A47)</f>
        <v>40</v>
      </c>
      <c r="B47" s="101" t="str">
        <f>IF('Data Entry'!B47="","",'Data Entry'!B47)</f>
        <v/>
      </c>
      <c r="C47" s="73" t="str">
        <f>IF('Data Entry'!C47="","",'Data Entry'!C47)</f>
        <v/>
      </c>
      <c r="D47" s="104" t="str">
        <f>IF('Data Entry'!D47="","",'Data Entry'!D47)</f>
        <v/>
      </c>
      <c r="E47" s="75" t="str">
        <f>IF(Gujarati!D43="","",Gujarati!D43)</f>
        <v/>
      </c>
      <c r="F47" s="76" t="str">
        <f>IF(Gujarati!E43="","",Gujarati!E43)</f>
        <v/>
      </c>
      <c r="G47" s="76" t="str">
        <f>IF(Gujarati!F43="","",Gujarati!F43)</f>
        <v/>
      </c>
      <c r="H47" s="77">
        <f t="shared" si="13"/>
        <v>0</v>
      </c>
      <c r="I47" s="78" t="str">
        <f t="shared" si="7"/>
        <v>E</v>
      </c>
      <c r="J47" s="75" t="str">
        <f>IF(Maths!D43="","",Maths!D43)</f>
        <v/>
      </c>
      <c r="K47" s="76" t="str">
        <f>IF(Maths!E43="","",Maths!E43)</f>
        <v/>
      </c>
      <c r="L47" s="76" t="str">
        <f>IF(Maths!F43="","",Maths!F43)</f>
        <v/>
      </c>
      <c r="M47" s="77">
        <f t="shared" si="14"/>
        <v>0</v>
      </c>
      <c r="N47" s="78" t="str">
        <f t="shared" si="2"/>
        <v>E</v>
      </c>
      <c r="O47" s="75" t="str">
        <f>IF(English!D43="","",English!D43)</f>
        <v/>
      </c>
      <c r="P47" s="76" t="str">
        <f>IF(English!E43="","",English!E43)</f>
        <v/>
      </c>
      <c r="Q47" s="76" t="str">
        <f>IF(English!F43="","",English!F43)</f>
        <v/>
      </c>
      <c r="R47" s="77">
        <f t="shared" si="15"/>
        <v>0</v>
      </c>
      <c r="S47" s="78" t="str">
        <f t="shared" si="4"/>
        <v>E</v>
      </c>
      <c r="T47" s="75" t="str">
        <f>IF(Evs!D43="","",Evs!D43)</f>
        <v/>
      </c>
      <c r="U47" s="76" t="str">
        <f>IF(Evs!E43="","",Evs!E43)</f>
        <v/>
      </c>
      <c r="V47" s="76" t="str">
        <f>IF(Evs!F43="","",Evs!F43)</f>
        <v/>
      </c>
      <c r="W47" s="77">
        <f t="shared" si="16"/>
        <v>0</v>
      </c>
      <c r="X47" s="78" t="str">
        <f t="shared" si="6"/>
        <v>E</v>
      </c>
      <c r="Y47" s="51" t="str">
        <f>IF('SEM1 PATRAK-B'!AQ45="","",'SEM1 PATRAK-B'!AQ45)</f>
        <v/>
      </c>
      <c r="Z47" s="91" t="str">
        <f t="shared" si="8"/>
        <v/>
      </c>
      <c r="AA47" s="92" t="str">
        <f t="shared" si="9"/>
        <v/>
      </c>
      <c r="AB47" s="92" t="str">
        <f t="shared" si="10"/>
        <v/>
      </c>
      <c r="AC47" s="47" t="str">
        <f>IF('Attandance Day'!C43="","",'Attandance Day'!C43)</f>
        <v/>
      </c>
      <c r="AD47" s="97" t="str">
        <f t="shared" si="11"/>
        <v/>
      </c>
      <c r="AE47" s="98" t="str">
        <f t="shared" si="12"/>
        <v/>
      </c>
    </row>
    <row r="48" spans="1:31" ht="24.9" customHeight="1">
      <c r="A48" s="55">
        <f>IF('Data Entry'!A48="","",'Data Entry'!A48)</f>
        <v>41</v>
      </c>
      <c r="B48" s="99" t="str">
        <f>IF('Data Entry'!B48="","",'Data Entry'!B48)</f>
        <v/>
      </c>
      <c r="C48" s="57" t="str">
        <f>IF('Data Entry'!C48="","",'Data Entry'!C48)</f>
        <v/>
      </c>
      <c r="D48" s="106" t="str">
        <f>IF('Data Entry'!D48="","",'Data Entry'!D48)</f>
        <v/>
      </c>
      <c r="E48" s="59" t="str">
        <f>IF(Gujarati!D44="","",Gujarati!D44)</f>
        <v/>
      </c>
      <c r="F48" s="60" t="str">
        <f>IF(Gujarati!E44="","",Gujarati!E44)</f>
        <v/>
      </c>
      <c r="G48" s="60" t="str">
        <f>IF(Gujarati!F44="","",Gujarati!F44)</f>
        <v/>
      </c>
      <c r="H48" s="61">
        <f t="shared" si="13"/>
        <v>0</v>
      </c>
      <c r="I48" s="62" t="str">
        <f t="shared" si="7"/>
        <v>E</v>
      </c>
      <c r="J48" s="59" t="str">
        <f>IF(Maths!D44="","",Maths!D44)</f>
        <v/>
      </c>
      <c r="K48" s="60" t="str">
        <f>IF(Maths!E44="","",Maths!E44)</f>
        <v/>
      </c>
      <c r="L48" s="60" t="str">
        <f>IF(Maths!F44="","",Maths!F44)</f>
        <v/>
      </c>
      <c r="M48" s="61">
        <f t="shared" si="14"/>
        <v>0</v>
      </c>
      <c r="N48" s="62" t="str">
        <f t="shared" si="2"/>
        <v>E</v>
      </c>
      <c r="O48" s="59" t="str">
        <f>IF(English!D44="","",English!D44)</f>
        <v/>
      </c>
      <c r="P48" s="60" t="str">
        <f>IF(English!E44="","",English!E44)</f>
        <v/>
      </c>
      <c r="Q48" s="60" t="str">
        <f>IF(English!F44="","",English!F44)</f>
        <v/>
      </c>
      <c r="R48" s="61">
        <f t="shared" si="15"/>
        <v>0</v>
      </c>
      <c r="S48" s="62" t="str">
        <f t="shared" si="4"/>
        <v>E</v>
      </c>
      <c r="T48" s="59" t="str">
        <f>IF(Evs!D44="","",Evs!D44)</f>
        <v/>
      </c>
      <c r="U48" s="60" t="str">
        <f>IF(Evs!E44="","",Evs!E44)</f>
        <v/>
      </c>
      <c r="V48" s="60" t="str">
        <f>IF(Evs!F44="","",Evs!F44)</f>
        <v/>
      </c>
      <c r="W48" s="61">
        <f t="shared" si="16"/>
        <v>0</v>
      </c>
      <c r="X48" s="62" t="str">
        <f t="shared" si="6"/>
        <v>E</v>
      </c>
      <c r="Y48" s="53" t="str">
        <f>IF('SEM1 PATRAK-B'!AQ46="","",'SEM1 PATRAK-B'!AQ46)</f>
        <v/>
      </c>
      <c r="Z48" s="87" t="str">
        <f t="shared" si="8"/>
        <v/>
      </c>
      <c r="AA48" s="88" t="str">
        <f t="shared" si="9"/>
        <v/>
      </c>
      <c r="AB48" s="88" t="str">
        <f t="shared" si="10"/>
        <v/>
      </c>
      <c r="AC48" s="45" t="str">
        <f>IF('Attandance Day'!C44="","",'Attandance Day'!C44)</f>
        <v/>
      </c>
      <c r="AD48" s="97" t="str">
        <f t="shared" si="11"/>
        <v/>
      </c>
      <c r="AE48" s="98" t="str">
        <f t="shared" si="12"/>
        <v/>
      </c>
    </row>
    <row r="49" spans="1:31" ht="24.9" customHeight="1">
      <c r="A49" s="63">
        <f>IF('Data Entry'!A49="","",'Data Entry'!A49)</f>
        <v>42</v>
      </c>
      <c r="B49" s="100" t="str">
        <f>IF('Data Entry'!B49="","",'Data Entry'!B49)</f>
        <v/>
      </c>
      <c r="C49" s="65" t="str">
        <f>IF('Data Entry'!C49="","",'Data Entry'!C49)</f>
        <v/>
      </c>
      <c r="D49" s="103" t="str">
        <f>IF('Data Entry'!D49="","",'Data Entry'!D49)</f>
        <v/>
      </c>
      <c r="E49" s="67" t="str">
        <f>IF(Gujarati!D45="","",Gujarati!D45)</f>
        <v/>
      </c>
      <c r="F49" s="68" t="str">
        <f>IF(Gujarati!E45="","",Gujarati!E45)</f>
        <v/>
      </c>
      <c r="G49" s="68" t="str">
        <f>IF(Gujarati!F45="","",Gujarati!F45)</f>
        <v/>
      </c>
      <c r="H49" s="69">
        <f t="shared" si="13"/>
        <v>0</v>
      </c>
      <c r="I49" s="70" t="str">
        <f t="shared" si="7"/>
        <v>E</v>
      </c>
      <c r="J49" s="67" t="str">
        <f>IF(Maths!D45="","",Maths!D45)</f>
        <v/>
      </c>
      <c r="K49" s="68" t="str">
        <f>IF(Maths!E45="","",Maths!E45)</f>
        <v/>
      </c>
      <c r="L49" s="68" t="str">
        <f>IF(Maths!F45="","",Maths!F45)</f>
        <v/>
      </c>
      <c r="M49" s="69">
        <f t="shared" si="14"/>
        <v>0</v>
      </c>
      <c r="N49" s="70" t="str">
        <f t="shared" si="2"/>
        <v>E</v>
      </c>
      <c r="O49" s="67" t="str">
        <f>IF(English!D45="","",English!D45)</f>
        <v/>
      </c>
      <c r="P49" s="68" t="str">
        <f>IF(English!E45="","",English!E45)</f>
        <v/>
      </c>
      <c r="Q49" s="68" t="str">
        <f>IF(English!F45="","",English!F45)</f>
        <v/>
      </c>
      <c r="R49" s="69">
        <f t="shared" si="15"/>
        <v>0</v>
      </c>
      <c r="S49" s="70" t="str">
        <f t="shared" si="4"/>
        <v>E</v>
      </c>
      <c r="T49" s="67" t="str">
        <f>IF(Evs!D45="","",Evs!D45)</f>
        <v/>
      </c>
      <c r="U49" s="68" t="str">
        <f>IF(Evs!E45="","",Evs!E45)</f>
        <v/>
      </c>
      <c r="V49" s="68" t="str">
        <f>IF(Evs!F45="","",Evs!F45)</f>
        <v/>
      </c>
      <c r="W49" s="69">
        <f t="shared" si="16"/>
        <v>0</v>
      </c>
      <c r="X49" s="70" t="str">
        <f t="shared" si="6"/>
        <v>E</v>
      </c>
      <c r="Y49" s="50" t="str">
        <f>IF('SEM1 PATRAK-B'!AQ47="","",'SEM1 PATRAK-B'!AQ47)</f>
        <v/>
      </c>
      <c r="Z49" s="89" t="str">
        <f t="shared" si="8"/>
        <v/>
      </c>
      <c r="AA49" s="90" t="str">
        <f t="shared" si="9"/>
        <v/>
      </c>
      <c r="AB49" s="90" t="str">
        <f t="shared" si="10"/>
        <v/>
      </c>
      <c r="AC49" s="46" t="str">
        <f>IF('Attandance Day'!C45="","",'Attandance Day'!C45)</f>
        <v/>
      </c>
      <c r="AD49" s="97" t="str">
        <f t="shared" si="11"/>
        <v/>
      </c>
      <c r="AE49" s="98" t="str">
        <f t="shared" si="12"/>
        <v/>
      </c>
    </row>
    <row r="50" spans="1:31" ht="24.9" customHeight="1">
      <c r="A50" s="63">
        <f>IF('Data Entry'!A50="","",'Data Entry'!A50)</f>
        <v>43</v>
      </c>
      <c r="B50" s="100" t="str">
        <f>IF('Data Entry'!B50="","",'Data Entry'!B50)</f>
        <v/>
      </c>
      <c r="C50" s="65" t="str">
        <f>IF('Data Entry'!C50="","",'Data Entry'!C50)</f>
        <v/>
      </c>
      <c r="D50" s="103" t="str">
        <f>IF('Data Entry'!D50="","",'Data Entry'!D50)</f>
        <v/>
      </c>
      <c r="E50" s="67" t="str">
        <f>IF(Gujarati!D46="","",Gujarati!D46)</f>
        <v/>
      </c>
      <c r="F50" s="68" t="str">
        <f>IF(Gujarati!E46="","",Gujarati!E46)</f>
        <v/>
      </c>
      <c r="G50" s="68" t="str">
        <f>IF(Gujarati!F46="","",Gujarati!F46)</f>
        <v/>
      </c>
      <c r="H50" s="69">
        <f t="shared" si="13"/>
        <v>0</v>
      </c>
      <c r="I50" s="70" t="str">
        <f t="shared" si="7"/>
        <v>E</v>
      </c>
      <c r="J50" s="67" t="str">
        <f>IF(Maths!D46="","",Maths!D46)</f>
        <v/>
      </c>
      <c r="K50" s="68" t="str">
        <f>IF(Maths!E46="","",Maths!E46)</f>
        <v/>
      </c>
      <c r="L50" s="68" t="str">
        <f>IF(Maths!F46="","",Maths!F46)</f>
        <v/>
      </c>
      <c r="M50" s="69">
        <f t="shared" si="14"/>
        <v>0</v>
      </c>
      <c r="N50" s="70" t="str">
        <f t="shared" si="2"/>
        <v>E</v>
      </c>
      <c r="O50" s="67" t="str">
        <f>IF(English!D46="","",English!D46)</f>
        <v/>
      </c>
      <c r="P50" s="68" t="str">
        <f>IF(English!E46="","",English!E46)</f>
        <v/>
      </c>
      <c r="Q50" s="68" t="str">
        <f>IF(English!F46="","",English!F46)</f>
        <v/>
      </c>
      <c r="R50" s="69">
        <f t="shared" si="15"/>
        <v>0</v>
      </c>
      <c r="S50" s="70" t="str">
        <f t="shared" si="4"/>
        <v>E</v>
      </c>
      <c r="T50" s="67" t="str">
        <f>IF(Evs!D46="","",Evs!D46)</f>
        <v/>
      </c>
      <c r="U50" s="68" t="str">
        <f>IF(Evs!E46="","",Evs!E46)</f>
        <v/>
      </c>
      <c r="V50" s="68" t="str">
        <f>IF(Evs!F46="","",Evs!F46)</f>
        <v/>
      </c>
      <c r="W50" s="69">
        <f t="shared" si="16"/>
        <v>0</v>
      </c>
      <c r="X50" s="70" t="str">
        <f t="shared" si="6"/>
        <v>E</v>
      </c>
      <c r="Y50" s="50" t="str">
        <f>IF('SEM1 PATRAK-B'!AQ48="","",'SEM1 PATRAK-B'!AQ48)</f>
        <v/>
      </c>
      <c r="Z50" s="89" t="str">
        <f t="shared" si="8"/>
        <v/>
      </c>
      <c r="AA50" s="90" t="str">
        <f t="shared" si="9"/>
        <v/>
      </c>
      <c r="AB50" s="90" t="str">
        <f t="shared" si="10"/>
        <v/>
      </c>
      <c r="AC50" s="46" t="str">
        <f>IF('Attandance Day'!C46="","",'Attandance Day'!C46)</f>
        <v/>
      </c>
      <c r="AD50" s="97" t="str">
        <f t="shared" si="11"/>
        <v/>
      </c>
      <c r="AE50" s="98" t="str">
        <f t="shared" si="12"/>
        <v/>
      </c>
    </row>
    <row r="51" spans="1:31" ht="24.9" customHeight="1">
      <c r="A51" s="63">
        <f>IF('Data Entry'!A51="","",'Data Entry'!A51)</f>
        <v>44</v>
      </c>
      <c r="B51" s="100" t="str">
        <f>IF('Data Entry'!B51="","",'Data Entry'!B51)</f>
        <v/>
      </c>
      <c r="C51" s="65" t="str">
        <f>IF('Data Entry'!C51="","",'Data Entry'!C51)</f>
        <v/>
      </c>
      <c r="D51" s="103" t="str">
        <f>IF('Data Entry'!D51="","",'Data Entry'!D51)</f>
        <v/>
      </c>
      <c r="E51" s="67" t="str">
        <f>IF(Gujarati!D47="","",Gujarati!D47)</f>
        <v/>
      </c>
      <c r="F51" s="68" t="str">
        <f>IF(Gujarati!E47="","",Gujarati!E47)</f>
        <v/>
      </c>
      <c r="G51" s="68" t="str">
        <f>IF(Gujarati!F47="","",Gujarati!F47)</f>
        <v/>
      </c>
      <c r="H51" s="69">
        <f t="shared" si="13"/>
        <v>0</v>
      </c>
      <c r="I51" s="70" t="str">
        <f t="shared" si="7"/>
        <v>E</v>
      </c>
      <c r="J51" s="67" t="str">
        <f>IF(Maths!D47="","",Maths!D47)</f>
        <v/>
      </c>
      <c r="K51" s="68" t="str">
        <f>IF(Maths!E47="","",Maths!E47)</f>
        <v/>
      </c>
      <c r="L51" s="68" t="str">
        <f>IF(Maths!F47="","",Maths!F47)</f>
        <v/>
      </c>
      <c r="M51" s="69">
        <f t="shared" si="14"/>
        <v>0</v>
      </c>
      <c r="N51" s="70" t="str">
        <f t="shared" si="2"/>
        <v>E</v>
      </c>
      <c r="O51" s="67" t="str">
        <f>IF(English!D47="","",English!D47)</f>
        <v/>
      </c>
      <c r="P51" s="68" t="str">
        <f>IF(English!E47="","",English!E47)</f>
        <v/>
      </c>
      <c r="Q51" s="68" t="str">
        <f>IF(English!F47="","",English!F47)</f>
        <v/>
      </c>
      <c r="R51" s="69">
        <f t="shared" si="15"/>
        <v>0</v>
      </c>
      <c r="S51" s="70" t="str">
        <f t="shared" si="4"/>
        <v>E</v>
      </c>
      <c r="T51" s="67" t="str">
        <f>IF(Evs!D47="","",Evs!D47)</f>
        <v/>
      </c>
      <c r="U51" s="68" t="str">
        <f>IF(Evs!E47="","",Evs!E47)</f>
        <v/>
      </c>
      <c r="V51" s="68" t="str">
        <f>IF(Evs!F47="","",Evs!F47)</f>
        <v/>
      </c>
      <c r="W51" s="69">
        <f t="shared" si="16"/>
        <v>0</v>
      </c>
      <c r="X51" s="70" t="str">
        <f t="shared" si="6"/>
        <v>E</v>
      </c>
      <c r="Y51" s="50" t="str">
        <f>IF('SEM1 PATRAK-B'!AQ49="","",'SEM1 PATRAK-B'!AQ49)</f>
        <v/>
      </c>
      <c r="Z51" s="89" t="str">
        <f t="shared" si="8"/>
        <v/>
      </c>
      <c r="AA51" s="90" t="str">
        <f t="shared" si="9"/>
        <v/>
      </c>
      <c r="AB51" s="90" t="str">
        <f t="shared" si="10"/>
        <v/>
      </c>
      <c r="AC51" s="46" t="str">
        <f>IF('Attandance Day'!C47="","",'Attandance Day'!C47)</f>
        <v/>
      </c>
      <c r="AD51" s="97" t="str">
        <f t="shared" si="11"/>
        <v/>
      </c>
      <c r="AE51" s="98" t="str">
        <f t="shared" si="12"/>
        <v/>
      </c>
    </row>
    <row r="52" spans="1:31" ht="24.9" customHeight="1">
      <c r="A52" s="63">
        <f>IF('Data Entry'!A52="","",'Data Entry'!A52)</f>
        <v>45</v>
      </c>
      <c r="B52" s="100" t="str">
        <f>IF('Data Entry'!B52="","",'Data Entry'!B52)</f>
        <v/>
      </c>
      <c r="C52" s="65" t="str">
        <f>IF('Data Entry'!C52="","",'Data Entry'!C52)</f>
        <v/>
      </c>
      <c r="D52" s="103" t="str">
        <f>IF('Data Entry'!D52="","",'Data Entry'!D52)</f>
        <v/>
      </c>
      <c r="E52" s="67" t="str">
        <f>IF(Gujarati!D48="","",Gujarati!D48)</f>
        <v/>
      </c>
      <c r="F52" s="68" t="str">
        <f>IF(Gujarati!E48="","",Gujarati!E48)</f>
        <v/>
      </c>
      <c r="G52" s="68" t="str">
        <f>IF(Gujarati!F48="","",Gujarati!F48)</f>
        <v/>
      </c>
      <c r="H52" s="69">
        <f t="shared" si="13"/>
        <v>0</v>
      </c>
      <c r="I52" s="70" t="str">
        <f t="shared" si="7"/>
        <v>E</v>
      </c>
      <c r="J52" s="67" t="str">
        <f>IF(Maths!D48="","",Maths!D48)</f>
        <v/>
      </c>
      <c r="K52" s="68" t="str">
        <f>IF(Maths!E48="","",Maths!E48)</f>
        <v/>
      </c>
      <c r="L52" s="68" t="str">
        <f>IF(Maths!F48="","",Maths!F48)</f>
        <v/>
      </c>
      <c r="M52" s="69">
        <f t="shared" si="14"/>
        <v>0</v>
      </c>
      <c r="N52" s="70" t="str">
        <f t="shared" si="2"/>
        <v>E</v>
      </c>
      <c r="O52" s="67" t="str">
        <f>IF(English!D48="","",English!D48)</f>
        <v/>
      </c>
      <c r="P52" s="68" t="str">
        <f>IF(English!E48="","",English!E48)</f>
        <v/>
      </c>
      <c r="Q52" s="68" t="str">
        <f>IF(English!F48="","",English!F48)</f>
        <v/>
      </c>
      <c r="R52" s="69">
        <f t="shared" si="15"/>
        <v>0</v>
      </c>
      <c r="S52" s="70" t="str">
        <f t="shared" si="4"/>
        <v>E</v>
      </c>
      <c r="T52" s="67" t="str">
        <f>IF(Evs!D48="","",Evs!D48)</f>
        <v/>
      </c>
      <c r="U52" s="68" t="str">
        <f>IF(Evs!E48="","",Evs!E48)</f>
        <v/>
      </c>
      <c r="V52" s="68" t="str">
        <f>IF(Evs!F48="","",Evs!F48)</f>
        <v/>
      </c>
      <c r="W52" s="69">
        <f t="shared" si="16"/>
        <v>0</v>
      </c>
      <c r="X52" s="70" t="str">
        <f t="shared" si="6"/>
        <v>E</v>
      </c>
      <c r="Y52" s="50" t="str">
        <f>IF('SEM1 PATRAK-B'!AQ50="","",'SEM1 PATRAK-B'!AQ50)</f>
        <v/>
      </c>
      <c r="Z52" s="89" t="str">
        <f t="shared" si="8"/>
        <v/>
      </c>
      <c r="AA52" s="90" t="str">
        <f t="shared" si="9"/>
        <v/>
      </c>
      <c r="AB52" s="90" t="str">
        <f t="shared" si="10"/>
        <v/>
      </c>
      <c r="AC52" s="46" t="str">
        <f>IF('Attandance Day'!C48="","",'Attandance Day'!C48)</f>
        <v/>
      </c>
      <c r="AD52" s="97" t="str">
        <f t="shared" si="11"/>
        <v/>
      </c>
      <c r="AE52" s="98" t="str">
        <f t="shared" si="12"/>
        <v/>
      </c>
    </row>
    <row r="53" spans="1:31" ht="24.9" customHeight="1">
      <c r="A53" s="63">
        <f>IF('Data Entry'!A53="","",'Data Entry'!A53)</f>
        <v>46</v>
      </c>
      <c r="B53" s="100" t="str">
        <f>IF('Data Entry'!B53="","",'Data Entry'!B53)</f>
        <v/>
      </c>
      <c r="C53" s="65" t="str">
        <f>IF('Data Entry'!C53="","",'Data Entry'!C53)</f>
        <v/>
      </c>
      <c r="D53" s="103" t="str">
        <f>IF('Data Entry'!D53="","",'Data Entry'!D53)</f>
        <v/>
      </c>
      <c r="E53" s="67" t="str">
        <f>IF(Gujarati!D49="","",Gujarati!D49)</f>
        <v/>
      </c>
      <c r="F53" s="68" t="str">
        <f>IF(Gujarati!E49="","",Gujarati!E49)</f>
        <v/>
      </c>
      <c r="G53" s="68" t="str">
        <f>IF(Gujarati!F49="","",Gujarati!F49)</f>
        <v/>
      </c>
      <c r="H53" s="69">
        <f t="shared" si="13"/>
        <v>0</v>
      </c>
      <c r="I53" s="70" t="str">
        <f t="shared" si="7"/>
        <v>E</v>
      </c>
      <c r="J53" s="67" t="str">
        <f>IF(Maths!D49="","",Maths!D49)</f>
        <v/>
      </c>
      <c r="K53" s="68" t="str">
        <f>IF(Maths!E49="","",Maths!E49)</f>
        <v/>
      </c>
      <c r="L53" s="68" t="str">
        <f>IF(Maths!F49="","",Maths!F49)</f>
        <v/>
      </c>
      <c r="M53" s="69">
        <f t="shared" si="14"/>
        <v>0</v>
      </c>
      <c r="N53" s="70" t="str">
        <f t="shared" si="2"/>
        <v>E</v>
      </c>
      <c r="O53" s="67" t="str">
        <f>IF(English!D49="","",English!D49)</f>
        <v/>
      </c>
      <c r="P53" s="68" t="str">
        <f>IF(English!E49="","",English!E49)</f>
        <v/>
      </c>
      <c r="Q53" s="68" t="str">
        <f>IF(English!F49="","",English!F49)</f>
        <v/>
      </c>
      <c r="R53" s="69">
        <f t="shared" si="15"/>
        <v>0</v>
      </c>
      <c r="S53" s="70" t="str">
        <f t="shared" si="4"/>
        <v>E</v>
      </c>
      <c r="T53" s="67" t="str">
        <f>IF(Evs!D49="","",Evs!D49)</f>
        <v/>
      </c>
      <c r="U53" s="68" t="str">
        <f>IF(Evs!E49="","",Evs!E49)</f>
        <v/>
      </c>
      <c r="V53" s="68" t="str">
        <f>IF(Evs!F49="","",Evs!F49)</f>
        <v/>
      </c>
      <c r="W53" s="69">
        <f t="shared" si="16"/>
        <v>0</v>
      </c>
      <c r="X53" s="70" t="str">
        <f t="shared" si="6"/>
        <v>E</v>
      </c>
      <c r="Y53" s="50" t="str">
        <f>IF('SEM1 PATRAK-B'!AQ51="","",'SEM1 PATRAK-B'!AQ51)</f>
        <v/>
      </c>
      <c r="Z53" s="89" t="str">
        <f t="shared" si="8"/>
        <v/>
      </c>
      <c r="AA53" s="90" t="str">
        <f t="shared" si="9"/>
        <v/>
      </c>
      <c r="AB53" s="90" t="str">
        <f t="shared" si="10"/>
        <v/>
      </c>
      <c r="AC53" s="46" t="str">
        <f>IF('Attandance Day'!C49="","",'Attandance Day'!C49)</f>
        <v/>
      </c>
      <c r="AD53" s="97" t="str">
        <f t="shared" si="11"/>
        <v/>
      </c>
      <c r="AE53" s="98" t="str">
        <f t="shared" si="12"/>
        <v/>
      </c>
    </row>
    <row r="54" spans="1:31" ht="24.9" customHeight="1">
      <c r="A54" s="63">
        <f>IF('Data Entry'!A54="","",'Data Entry'!A54)</f>
        <v>47</v>
      </c>
      <c r="B54" s="100" t="str">
        <f>IF('Data Entry'!B54="","",'Data Entry'!B54)</f>
        <v/>
      </c>
      <c r="C54" s="65" t="str">
        <f>IF('Data Entry'!C54="","",'Data Entry'!C54)</f>
        <v/>
      </c>
      <c r="D54" s="103" t="str">
        <f>IF('Data Entry'!D54="","",'Data Entry'!D54)</f>
        <v/>
      </c>
      <c r="E54" s="67" t="str">
        <f>IF(Gujarati!D50="","",Gujarati!D50)</f>
        <v/>
      </c>
      <c r="F54" s="68" t="str">
        <f>IF(Gujarati!E50="","",Gujarati!E50)</f>
        <v/>
      </c>
      <c r="G54" s="68" t="str">
        <f>IF(Gujarati!F50="","",Gujarati!F50)</f>
        <v/>
      </c>
      <c r="H54" s="69">
        <f t="shared" si="13"/>
        <v>0</v>
      </c>
      <c r="I54" s="70" t="str">
        <f t="shared" si="7"/>
        <v>E</v>
      </c>
      <c r="J54" s="67" t="str">
        <f>IF(Maths!D50="","",Maths!D50)</f>
        <v/>
      </c>
      <c r="K54" s="68" t="str">
        <f>IF(Maths!E50="","",Maths!E50)</f>
        <v/>
      </c>
      <c r="L54" s="68" t="str">
        <f>IF(Maths!F50="","",Maths!F50)</f>
        <v/>
      </c>
      <c r="M54" s="69">
        <f t="shared" si="14"/>
        <v>0</v>
      </c>
      <c r="N54" s="70" t="str">
        <f t="shared" si="2"/>
        <v>E</v>
      </c>
      <c r="O54" s="67" t="str">
        <f>IF(English!D50="","",English!D50)</f>
        <v/>
      </c>
      <c r="P54" s="68" t="str">
        <f>IF(English!E50="","",English!E50)</f>
        <v/>
      </c>
      <c r="Q54" s="68" t="str">
        <f>IF(English!F50="","",English!F50)</f>
        <v/>
      </c>
      <c r="R54" s="69">
        <f t="shared" si="15"/>
        <v>0</v>
      </c>
      <c r="S54" s="70" t="str">
        <f t="shared" si="4"/>
        <v>E</v>
      </c>
      <c r="T54" s="67" t="str">
        <f>IF(Evs!D50="","",Evs!D50)</f>
        <v/>
      </c>
      <c r="U54" s="68" t="str">
        <f>IF(Evs!E50="","",Evs!E50)</f>
        <v/>
      </c>
      <c r="V54" s="68" t="str">
        <f>IF(Evs!F50="","",Evs!F50)</f>
        <v/>
      </c>
      <c r="W54" s="69">
        <f t="shared" si="16"/>
        <v>0</v>
      </c>
      <c r="X54" s="70" t="str">
        <f t="shared" si="6"/>
        <v>E</v>
      </c>
      <c r="Y54" s="50" t="str">
        <f>IF('SEM1 PATRAK-B'!AQ52="","",'SEM1 PATRAK-B'!AQ52)</f>
        <v/>
      </c>
      <c r="Z54" s="89" t="str">
        <f t="shared" si="8"/>
        <v/>
      </c>
      <c r="AA54" s="90" t="str">
        <f t="shared" si="9"/>
        <v/>
      </c>
      <c r="AB54" s="90" t="str">
        <f t="shared" si="10"/>
        <v/>
      </c>
      <c r="AC54" s="46" t="str">
        <f>IF('Attandance Day'!C50="","",'Attandance Day'!C50)</f>
        <v/>
      </c>
      <c r="AD54" s="97" t="str">
        <f t="shared" si="11"/>
        <v/>
      </c>
      <c r="AE54" s="98" t="str">
        <f t="shared" si="12"/>
        <v/>
      </c>
    </row>
    <row r="55" spans="1:31" ht="24.9" customHeight="1">
      <c r="A55" s="63">
        <f>IF('Data Entry'!A55="","",'Data Entry'!A55)</f>
        <v>48</v>
      </c>
      <c r="B55" s="100" t="str">
        <f>IF('Data Entry'!B55="","",'Data Entry'!B55)</f>
        <v/>
      </c>
      <c r="C55" s="65" t="str">
        <f>IF('Data Entry'!C55="","",'Data Entry'!C55)</f>
        <v/>
      </c>
      <c r="D55" s="103" t="str">
        <f>IF('Data Entry'!D55="","",'Data Entry'!D55)</f>
        <v/>
      </c>
      <c r="E55" s="67" t="str">
        <f>IF(Gujarati!D51="","",Gujarati!D51)</f>
        <v/>
      </c>
      <c r="F55" s="68" t="str">
        <f>IF(Gujarati!E51="","",Gujarati!E51)</f>
        <v/>
      </c>
      <c r="G55" s="68" t="str">
        <f>IF(Gujarati!F51="","",Gujarati!F51)</f>
        <v/>
      </c>
      <c r="H55" s="69">
        <f t="shared" si="13"/>
        <v>0</v>
      </c>
      <c r="I55" s="70" t="str">
        <f t="shared" si="7"/>
        <v>E</v>
      </c>
      <c r="J55" s="67" t="str">
        <f>IF(Maths!D51="","",Maths!D51)</f>
        <v/>
      </c>
      <c r="K55" s="68" t="str">
        <f>IF(Maths!E51="","",Maths!E51)</f>
        <v/>
      </c>
      <c r="L55" s="68" t="str">
        <f>IF(Maths!F51="","",Maths!F51)</f>
        <v/>
      </c>
      <c r="M55" s="69">
        <f t="shared" si="14"/>
        <v>0</v>
      </c>
      <c r="N55" s="70" t="str">
        <f t="shared" si="2"/>
        <v>E</v>
      </c>
      <c r="O55" s="67" t="str">
        <f>IF(English!D51="","",English!D51)</f>
        <v/>
      </c>
      <c r="P55" s="68" t="str">
        <f>IF(English!E51="","",English!E51)</f>
        <v/>
      </c>
      <c r="Q55" s="68" t="str">
        <f>IF(English!F51="","",English!F51)</f>
        <v/>
      </c>
      <c r="R55" s="69">
        <f t="shared" si="15"/>
        <v>0</v>
      </c>
      <c r="S55" s="70" t="str">
        <f t="shared" si="4"/>
        <v>E</v>
      </c>
      <c r="T55" s="67" t="str">
        <f>IF(Evs!D51="","",Evs!D51)</f>
        <v/>
      </c>
      <c r="U55" s="68" t="str">
        <f>IF(Evs!E51="","",Evs!E51)</f>
        <v/>
      </c>
      <c r="V55" s="68" t="str">
        <f>IF(Evs!F51="","",Evs!F51)</f>
        <v/>
      </c>
      <c r="W55" s="69">
        <f t="shared" si="16"/>
        <v>0</v>
      </c>
      <c r="X55" s="70" t="str">
        <f t="shared" si="6"/>
        <v>E</v>
      </c>
      <c r="Y55" s="50" t="str">
        <f>IF('SEM1 PATRAK-B'!AQ53="","",'SEM1 PATRAK-B'!AQ53)</f>
        <v/>
      </c>
      <c r="Z55" s="89" t="str">
        <f t="shared" si="8"/>
        <v/>
      </c>
      <c r="AA55" s="90" t="str">
        <f t="shared" si="9"/>
        <v/>
      </c>
      <c r="AB55" s="90" t="str">
        <f t="shared" si="10"/>
        <v/>
      </c>
      <c r="AC55" s="46" t="str">
        <f>IF('Attandance Day'!C51="","",'Attandance Day'!C51)</f>
        <v/>
      </c>
      <c r="AD55" s="97" t="str">
        <f t="shared" si="11"/>
        <v/>
      </c>
      <c r="AE55" s="98" t="str">
        <f t="shared" si="12"/>
        <v/>
      </c>
    </row>
    <row r="56" spans="1:31" ht="24.9" customHeight="1">
      <c r="A56" s="63">
        <f>IF('Data Entry'!A56="","",'Data Entry'!A56)</f>
        <v>49</v>
      </c>
      <c r="B56" s="100" t="str">
        <f>IF('Data Entry'!B56="","",'Data Entry'!B56)</f>
        <v/>
      </c>
      <c r="C56" s="65" t="str">
        <f>IF('Data Entry'!C56="","",'Data Entry'!C56)</f>
        <v/>
      </c>
      <c r="D56" s="103" t="str">
        <f>IF('Data Entry'!D56="","",'Data Entry'!D56)</f>
        <v/>
      </c>
      <c r="E56" s="67" t="str">
        <f>IF(Gujarati!D52="","",Gujarati!D52)</f>
        <v/>
      </c>
      <c r="F56" s="68" t="str">
        <f>IF(Gujarati!E52="","",Gujarati!E52)</f>
        <v/>
      </c>
      <c r="G56" s="68" t="str">
        <f>IF(Gujarati!F52="","",Gujarati!F52)</f>
        <v/>
      </c>
      <c r="H56" s="69">
        <f t="shared" si="13"/>
        <v>0</v>
      </c>
      <c r="I56" s="70" t="str">
        <f t="shared" si="7"/>
        <v>E</v>
      </c>
      <c r="J56" s="67" t="str">
        <f>IF(Maths!D52="","",Maths!D52)</f>
        <v/>
      </c>
      <c r="K56" s="68" t="str">
        <f>IF(Maths!E52="","",Maths!E52)</f>
        <v/>
      </c>
      <c r="L56" s="68" t="str">
        <f>IF(Maths!F52="","",Maths!F52)</f>
        <v/>
      </c>
      <c r="M56" s="69">
        <f t="shared" si="14"/>
        <v>0</v>
      </c>
      <c r="N56" s="70" t="str">
        <f t="shared" si="2"/>
        <v>E</v>
      </c>
      <c r="O56" s="67" t="str">
        <f>IF(English!D52="","",English!D52)</f>
        <v/>
      </c>
      <c r="P56" s="68" t="str">
        <f>IF(English!E52="","",English!E52)</f>
        <v/>
      </c>
      <c r="Q56" s="68" t="str">
        <f>IF(English!F52="","",English!F52)</f>
        <v/>
      </c>
      <c r="R56" s="69">
        <f t="shared" si="15"/>
        <v>0</v>
      </c>
      <c r="S56" s="70" t="str">
        <f t="shared" si="4"/>
        <v>E</v>
      </c>
      <c r="T56" s="67" t="str">
        <f>IF(Evs!D52="","",Evs!D52)</f>
        <v/>
      </c>
      <c r="U56" s="68" t="str">
        <f>IF(Evs!E52="","",Evs!E52)</f>
        <v/>
      </c>
      <c r="V56" s="68" t="str">
        <f>IF(Evs!F52="","",Evs!F52)</f>
        <v/>
      </c>
      <c r="W56" s="69">
        <f t="shared" si="16"/>
        <v>0</v>
      </c>
      <c r="X56" s="70" t="str">
        <f t="shared" si="6"/>
        <v>E</v>
      </c>
      <c r="Y56" s="50" t="str">
        <f>IF('SEM1 PATRAK-B'!AQ54="","",'SEM1 PATRAK-B'!AQ54)</f>
        <v/>
      </c>
      <c r="Z56" s="89" t="str">
        <f t="shared" si="8"/>
        <v/>
      </c>
      <c r="AA56" s="90" t="str">
        <f t="shared" si="9"/>
        <v/>
      </c>
      <c r="AB56" s="90" t="str">
        <f t="shared" si="10"/>
        <v/>
      </c>
      <c r="AC56" s="46" t="str">
        <f>IF('Attandance Day'!C52="","",'Attandance Day'!C52)</f>
        <v/>
      </c>
      <c r="AD56" s="97" t="str">
        <f t="shared" si="11"/>
        <v/>
      </c>
      <c r="AE56" s="98" t="str">
        <f t="shared" si="12"/>
        <v/>
      </c>
    </row>
    <row r="57" spans="1:31" ht="24.9" customHeight="1">
      <c r="A57" s="63">
        <f>IF('Data Entry'!A57="","",'Data Entry'!A57)</f>
        <v>50</v>
      </c>
      <c r="B57" s="100" t="str">
        <f>IF('Data Entry'!B57="","",'Data Entry'!B57)</f>
        <v/>
      </c>
      <c r="C57" s="65" t="str">
        <f>IF('Data Entry'!C57="","",'Data Entry'!C57)</f>
        <v/>
      </c>
      <c r="D57" s="103" t="str">
        <f>IF('Data Entry'!D57="","",'Data Entry'!D57)</f>
        <v/>
      </c>
      <c r="E57" s="67" t="str">
        <f>IF(Gujarati!D53="","",Gujarati!D53)</f>
        <v/>
      </c>
      <c r="F57" s="68" t="str">
        <f>IF(Gujarati!E53="","",Gujarati!E53)</f>
        <v/>
      </c>
      <c r="G57" s="68" t="str">
        <f>IF(Gujarati!F53="","",Gujarati!F53)</f>
        <v/>
      </c>
      <c r="H57" s="69">
        <f t="shared" si="13"/>
        <v>0</v>
      </c>
      <c r="I57" s="70" t="str">
        <f t="shared" si="7"/>
        <v>E</v>
      </c>
      <c r="J57" s="67" t="str">
        <f>IF(Maths!D53="","",Maths!D53)</f>
        <v/>
      </c>
      <c r="K57" s="68" t="str">
        <f>IF(Maths!E53="","",Maths!E53)</f>
        <v/>
      </c>
      <c r="L57" s="68" t="str">
        <f>IF(Maths!F53="","",Maths!F53)</f>
        <v/>
      </c>
      <c r="M57" s="69">
        <f t="shared" si="14"/>
        <v>0</v>
      </c>
      <c r="N57" s="70" t="str">
        <f t="shared" si="2"/>
        <v>E</v>
      </c>
      <c r="O57" s="67" t="str">
        <f>IF(English!D53="","",English!D53)</f>
        <v/>
      </c>
      <c r="P57" s="68" t="str">
        <f>IF(English!E53="","",English!E53)</f>
        <v/>
      </c>
      <c r="Q57" s="68" t="str">
        <f>IF(English!F53="","",English!F53)</f>
        <v/>
      </c>
      <c r="R57" s="69">
        <f t="shared" si="15"/>
        <v>0</v>
      </c>
      <c r="S57" s="70" t="str">
        <f t="shared" si="4"/>
        <v>E</v>
      </c>
      <c r="T57" s="67" t="str">
        <f>IF(Evs!D53="","",Evs!D53)</f>
        <v/>
      </c>
      <c r="U57" s="68" t="str">
        <f>IF(Evs!E53="","",Evs!E53)</f>
        <v/>
      </c>
      <c r="V57" s="68" t="str">
        <f>IF(Evs!F53="","",Evs!F53)</f>
        <v/>
      </c>
      <c r="W57" s="69">
        <f t="shared" si="16"/>
        <v>0</v>
      </c>
      <c r="X57" s="70" t="str">
        <f t="shared" si="6"/>
        <v>E</v>
      </c>
      <c r="Y57" s="50" t="str">
        <f>IF('SEM1 PATRAK-B'!AQ55="","",'SEM1 PATRAK-B'!AQ55)</f>
        <v/>
      </c>
      <c r="Z57" s="89" t="str">
        <f t="shared" si="8"/>
        <v/>
      </c>
      <c r="AA57" s="90" t="str">
        <f t="shared" si="9"/>
        <v/>
      </c>
      <c r="AB57" s="90" t="str">
        <f t="shared" si="10"/>
        <v/>
      </c>
      <c r="AC57" s="46" t="str">
        <f>IF('Attandance Day'!C53="","",'Attandance Day'!C53)</f>
        <v/>
      </c>
      <c r="AD57" s="97" t="str">
        <f t="shared" si="11"/>
        <v/>
      </c>
      <c r="AE57" s="98" t="str">
        <f t="shared" si="12"/>
        <v/>
      </c>
    </row>
    <row r="58" spans="1:31" ht="24.9" customHeight="1">
      <c r="A58" s="63">
        <f>IF('Data Entry'!A58="","",'Data Entry'!A58)</f>
        <v>51</v>
      </c>
      <c r="B58" s="100" t="str">
        <f>IF('Data Entry'!B58="","",'Data Entry'!B58)</f>
        <v/>
      </c>
      <c r="C58" s="65" t="str">
        <f>IF('Data Entry'!C58="","",'Data Entry'!C58)</f>
        <v/>
      </c>
      <c r="D58" s="103" t="str">
        <f>IF('Data Entry'!D58="","",'Data Entry'!D58)</f>
        <v/>
      </c>
      <c r="E58" s="67" t="str">
        <f>IF(Gujarati!D54="","",Gujarati!D54)</f>
        <v/>
      </c>
      <c r="F58" s="68" t="str">
        <f>IF(Gujarati!E54="","",Gujarati!E54)</f>
        <v/>
      </c>
      <c r="G58" s="68" t="str">
        <f>IF(Gujarati!F54="","",Gujarati!F54)</f>
        <v/>
      </c>
      <c r="H58" s="69">
        <f t="shared" si="13"/>
        <v>0</v>
      </c>
      <c r="I58" s="70" t="str">
        <f t="shared" si="7"/>
        <v>E</v>
      </c>
      <c r="J58" s="67" t="str">
        <f>IF(Maths!D54="","",Maths!D54)</f>
        <v/>
      </c>
      <c r="K58" s="68" t="str">
        <f>IF(Maths!E54="","",Maths!E54)</f>
        <v/>
      </c>
      <c r="L58" s="68" t="str">
        <f>IF(Maths!F54="","",Maths!F54)</f>
        <v/>
      </c>
      <c r="M58" s="69">
        <f t="shared" si="14"/>
        <v>0</v>
      </c>
      <c r="N58" s="70" t="str">
        <f t="shared" si="2"/>
        <v>E</v>
      </c>
      <c r="O58" s="67" t="str">
        <f>IF(English!D54="","",English!D54)</f>
        <v/>
      </c>
      <c r="P58" s="68" t="str">
        <f>IF(English!E54="","",English!E54)</f>
        <v/>
      </c>
      <c r="Q58" s="68" t="str">
        <f>IF(English!F54="","",English!F54)</f>
        <v/>
      </c>
      <c r="R58" s="69">
        <f t="shared" si="15"/>
        <v>0</v>
      </c>
      <c r="S58" s="70" t="str">
        <f t="shared" si="4"/>
        <v>E</v>
      </c>
      <c r="T58" s="67" t="str">
        <f>IF(Evs!D54="","",Evs!D54)</f>
        <v/>
      </c>
      <c r="U58" s="68" t="str">
        <f>IF(Evs!E54="","",Evs!E54)</f>
        <v/>
      </c>
      <c r="V58" s="68" t="str">
        <f>IF(Evs!F54="","",Evs!F54)</f>
        <v/>
      </c>
      <c r="W58" s="69">
        <f t="shared" si="16"/>
        <v>0</v>
      </c>
      <c r="X58" s="70" t="str">
        <f t="shared" si="6"/>
        <v>E</v>
      </c>
      <c r="Y58" s="50" t="str">
        <f>IF('SEM1 PATRAK-B'!AQ56="","",'SEM1 PATRAK-B'!AQ56)</f>
        <v/>
      </c>
      <c r="Z58" s="89" t="str">
        <f t="shared" si="8"/>
        <v/>
      </c>
      <c r="AA58" s="90" t="str">
        <f t="shared" si="9"/>
        <v/>
      </c>
      <c r="AB58" s="90" t="str">
        <f t="shared" si="10"/>
        <v/>
      </c>
      <c r="AC58" s="46" t="str">
        <f>IF('Attandance Day'!C54="","",'Attandance Day'!C54)</f>
        <v/>
      </c>
      <c r="AD58" s="97" t="str">
        <f t="shared" si="11"/>
        <v/>
      </c>
      <c r="AE58" s="98" t="str">
        <f t="shared" si="12"/>
        <v/>
      </c>
    </row>
    <row r="59" spans="1:31" ht="24.9" customHeight="1">
      <c r="A59" s="63">
        <f>IF('Data Entry'!A59="","",'Data Entry'!A59)</f>
        <v>52</v>
      </c>
      <c r="B59" s="100" t="str">
        <f>IF('Data Entry'!B59="","",'Data Entry'!B59)</f>
        <v/>
      </c>
      <c r="C59" s="65" t="str">
        <f>IF('Data Entry'!C59="","",'Data Entry'!C59)</f>
        <v/>
      </c>
      <c r="D59" s="103" t="str">
        <f>IF('Data Entry'!D59="","",'Data Entry'!D59)</f>
        <v/>
      </c>
      <c r="E59" s="67" t="str">
        <f>IF(Gujarati!D55="","",Gujarati!D55)</f>
        <v/>
      </c>
      <c r="F59" s="68" t="str">
        <f>IF(Gujarati!E55="","",Gujarati!E55)</f>
        <v/>
      </c>
      <c r="G59" s="68" t="str">
        <f>IF(Gujarati!F55="","",Gujarati!F55)</f>
        <v/>
      </c>
      <c r="H59" s="69">
        <f t="shared" si="13"/>
        <v>0</v>
      </c>
      <c r="I59" s="70" t="str">
        <f t="shared" si="7"/>
        <v>E</v>
      </c>
      <c r="J59" s="67" t="str">
        <f>IF(Maths!D55="","",Maths!D55)</f>
        <v/>
      </c>
      <c r="K59" s="68" t="str">
        <f>IF(Maths!E55="","",Maths!E55)</f>
        <v/>
      </c>
      <c r="L59" s="68" t="str">
        <f>IF(Maths!F55="","",Maths!F55)</f>
        <v/>
      </c>
      <c r="M59" s="69">
        <f t="shared" si="14"/>
        <v>0</v>
      </c>
      <c r="N59" s="70" t="str">
        <f t="shared" si="2"/>
        <v>E</v>
      </c>
      <c r="O59" s="67" t="str">
        <f>IF(English!D55="","",English!D55)</f>
        <v/>
      </c>
      <c r="P59" s="68" t="str">
        <f>IF(English!E55="","",English!E55)</f>
        <v/>
      </c>
      <c r="Q59" s="68" t="str">
        <f>IF(English!F55="","",English!F55)</f>
        <v/>
      </c>
      <c r="R59" s="69">
        <f t="shared" si="15"/>
        <v>0</v>
      </c>
      <c r="S59" s="70" t="str">
        <f t="shared" si="4"/>
        <v>E</v>
      </c>
      <c r="T59" s="67" t="str">
        <f>IF(Evs!D55="","",Evs!D55)</f>
        <v/>
      </c>
      <c r="U59" s="68" t="str">
        <f>IF(Evs!E55="","",Evs!E55)</f>
        <v/>
      </c>
      <c r="V59" s="68" t="str">
        <f>IF(Evs!F55="","",Evs!F55)</f>
        <v/>
      </c>
      <c r="W59" s="69">
        <f t="shared" si="16"/>
        <v>0</v>
      </c>
      <c r="X59" s="70" t="str">
        <f t="shared" si="6"/>
        <v>E</v>
      </c>
      <c r="Y59" s="50" t="str">
        <f>IF('SEM1 PATRAK-B'!AQ57="","",'SEM1 PATRAK-B'!AQ57)</f>
        <v/>
      </c>
      <c r="Z59" s="89" t="str">
        <f t="shared" si="8"/>
        <v/>
      </c>
      <c r="AA59" s="90" t="str">
        <f t="shared" si="9"/>
        <v/>
      </c>
      <c r="AB59" s="90" t="str">
        <f t="shared" si="10"/>
        <v/>
      </c>
      <c r="AC59" s="46" t="str">
        <f>IF('Attandance Day'!C55="","",'Attandance Day'!C55)</f>
        <v/>
      </c>
      <c r="AD59" s="97" t="str">
        <f t="shared" si="11"/>
        <v/>
      </c>
      <c r="AE59" s="98" t="str">
        <f t="shared" si="12"/>
        <v/>
      </c>
    </row>
    <row r="60" spans="1:31" ht="24.9" customHeight="1">
      <c r="A60" s="63">
        <f>IF('Data Entry'!A60="","",'Data Entry'!A60)</f>
        <v>53</v>
      </c>
      <c r="B60" s="100" t="str">
        <f>IF('Data Entry'!B60="","",'Data Entry'!B60)</f>
        <v/>
      </c>
      <c r="C60" s="65" t="str">
        <f>IF('Data Entry'!C60="","",'Data Entry'!C60)</f>
        <v/>
      </c>
      <c r="D60" s="103" t="str">
        <f>IF('Data Entry'!D60="","",'Data Entry'!D60)</f>
        <v/>
      </c>
      <c r="E60" s="67" t="str">
        <f>IF(Gujarati!D56="","",Gujarati!D56)</f>
        <v/>
      </c>
      <c r="F60" s="68" t="str">
        <f>IF(Gujarati!E56="","",Gujarati!E56)</f>
        <v/>
      </c>
      <c r="G60" s="68" t="str">
        <f>IF(Gujarati!F56="","",Gujarati!F56)</f>
        <v/>
      </c>
      <c r="H60" s="69">
        <f t="shared" si="13"/>
        <v>0</v>
      </c>
      <c r="I60" s="70" t="str">
        <f t="shared" si="7"/>
        <v>E</v>
      </c>
      <c r="J60" s="67" t="str">
        <f>IF(Maths!D56="","",Maths!D56)</f>
        <v/>
      </c>
      <c r="K60" s="68" t="str">
        <f>IF(Maths!E56="","",Maths!E56)</f>
        <v/>
      </c>
      <c r="L60" s="68" t="str">
        <f>IF(Maths!F56="","",Maths!F56)</f>
        <v/>
      </c>
      <c r="M60" s="69">
        <f t="shared" si="14"/>
        <v>0</v>
      </c>
      <c r="N60" s="70" t="str">
        <f t="shared" si="2"/>
        <v>E</v>
      </c>
      <c r="O60" s="67" t="str">
        <f>IF(English!D56="","",English!D56)</f>
        <v/>
      </c>
      <c r="P60" s="68" t="str">
        <f>IF(English!E56="","",English!E56)</f>
        <v/>
      </c>
      <c r="Q60" s="68" t="str">
        <f>IF(English!F56="","",English!F56)</f>
        <v/>
      </c>
      <c r="R60" s="69">
        <f t="shared" si="15"/>
        <v>0</v>
      </c>
      <c r="S60" s="70" t="str">
        <f t="shared" si="4"/>
        <v>E</v>
      </c>
      <c r="T60" s="67" t="str">
        <f>IF(Evs!D56="","",Evs!D56)</f>
        <v/>
      </c>
      <c r="U60" s="68" t="str">
        <f>IF(Evs!E56="","",Evs!E56)</f>
        <v/>
      </c>
      <c r="V60" s="68" t="str">
        <f>IF(Evs!F56="","",Evs!F56)</f>
        <v/>
      </c>
      <c r="W60" s="69">
        <f t="shared" si="16"/>
        <v>0</v>
      </c>
      <c r="X60" s="70" t="str">
        <f t="shared" si="6"/>
        <v>E</v>
      </c>
      <c r="Y60" s="50" t="str">
        <f>IF('SEM1 PATRAK-B'!AQ58="","",'SEM1 PATRAK-B'!AQ58)</f>
        <v/>
      </c>
      <c r="Z60" s="89" t="str">
        <f t="shared" si="8"/>
        <v/>
      </c>
      <c r="AA60" s="90" t="str">
        <f t="shared" si="9"/>
        <v/>
      </c>
      <c r="AB60" s="90" t="str">
        <f t="shared" si="10"/>
        <v/>
      </c>
      <c r="AC60" s="46" t="str">
        <f>IF('Attandance Day'!C56="","",'Attandance Day'!C56)</f>
        <v/>
      </c>
      <c r="AD60" s="97" t="str">
        <f t="shared" si="11"/>
        <v/>
      </c>
      <c r="AE60" s="98" t="str">
        <f t="shared" si="12"/>
        <v/>
      </c>
    </row>
    <row r="61" spans="1:31" ht="24.9" customHeight="1">
      <c r="A61" s="63">
        <f>IF('Data Entry'!A61="","",'Data Entry'!A61)</f>
        <v>54</v>
      </c>
      <c r="B61" s="100" t="str">
        <f>IF('Data Entry'!B61="","",'Data Entry'!B61)</f>
        <v/>
      </c>
      <c r="C61" s="65" t="str">
        <f>IF('Data Entry'!C61="","",'Data Entry'!C61)</f>
        <v/>
      </c>
      <c r="D61" s="103" t="str">
        <f>IF('Data Entry'!D61="","",'Data Entry'!D61)</f>
        <v/>
      </c>
      <c r="E61" s="67" t="str">
        <f>IF(Gujarati!D57="","",Gujarati!D57)</f>
        <v/>
      </c>
      <c r="F61" s="68" t="str">
        <f>IF(Gujarati!E57="","",Gujarati!E57)</f>
        <v/>
      </c>
      <c r="G61" s="68" t="str">
        <f>IF(Gujarati!F57="","",Gujarati!F57)</f>
        <v/>
      </c>
      <c r="H61" s="69">
        <f t="shared" si="13"/>
        <v>0</v>
      </c>
      <c r="I61" s="70" t="str">
        <f t="shared" si="7"/>
        <v>E</v>
      </c>
      <c r="J61" s="67" t="str">
        <f>IF(Maths!D57="","",Maths!D57)</f>
        <v/>
      </c>
      <c r="K61" s="68" t="str">
        <f>IF(Maths!E57="","",Maths!E57)</f>
        <v/>
      </c>
      <c r="L61" s="68" t="str">
        <f>IF(Maths!F57="","",Maths!F57)</f>
        <v/>
      </c>
      <c r="M61" s="69">
        <f t="shared" si="14"/>
        <v>0</v>
      </c>
      <c r="N61" s="70" t="str">
        <f t="shared" si="2"/>
        <v>E</v>
      </c>
      <c r="O61" s="67" t="str">
        <f>IF(English!D57="","",English!D57)</f>
        <v/>
      </c>
      <c r="P61" s="68" t="str">
        <f>IF(English!E57="","",English!E57)</f>
        <v/>
      </c>
      <c r="Q61" s="68" t="str">
        <f>IF(English!F57="","",English!F57)</f>
        <v/>
      </c>
      <c r="R61" s="69">
        <f t="shared" si="15"/>
        <v>0</v>
      </c>
      <c r="S61" s="70" t="str">
        <f t="shared" si="4"/>
        <v>E</v>
      </c>
      <c r="T61" s="67" t="str">
        <f>IF(Evs!D57="","",Evs!D57)</f>
        <v/>
      </c>
      <c r="U61" s="68" t="str">
        <f>IF(Evs!E57="","",Evs!E57)</f>
        <v/>
      </c>
      <c r="V61" s="68" t="str">
        <f>IF(Evs!F57="","",Evs!F57)</f>
        <v/>
      </c>
      <c r="W61" s="69">
        <f t="shared" si="16"/>
        <v>0</v>
      </c>
      <c r="X61" s="70" t="str">
        <f t="shared" si="6"/>
        <v>E</v>
      </c>
      <c r="Y61" s="50" t="str">
        <f>IF('SEM1 PATRAK-B'!AQ59="","",'SEM1 PATRAK-B'!AQ59)</f>
        <v/>
      </c>
      <c r="Z61" s="89" t="str">
        <f t="shared" si="8"/>
        <v/>
      </c>
      <c r="AA61" s="90" t="str">
        <f t="shared" si="9"/>
        <v/>
      </c>
      <c r="AB61" s="90" t="str">
        <f t="shared" si="10"/>
        <v/>
      </c>
      <c r="AC61" s="46" t="str">
        <f>IF('Attandance Day'!C57="","",'Attandance Day'!C57)</f>
        <v/>
      </c>
      <c r="AD61" s="97" t="str">
        <f t="shared" si="11"/>
        <v/>
      </c>
      <c r="AE61" s="98" t="str">
        <f t="shared" si="12"/>
        <v/>
      </c>
    </row>
    <row r="62" spans="1:31" ht="24.9" customHeight="1">
      <c r="A62" s="63">
        <f>IF('Data Entry'!A62="","",'Data Entry'!A62)</f>
        <v>55</v>
      </c>
      <c r="B62" s="100" t="str">
        <f>IF('Data Entry'!B62="","",'Data Entry'!B62)</f>
        <v/>
      </c>
      <c r="C62" s="65" t="str">
        <f>IF('Data Entry'!C62="","",'Data Entry'!C62)</f>
        <v/>
      </c>
      <c r="D62" s="103" t="str">
        <f>IF('Data Entry'!D62="","",'Data Entry'!D62)</f>
        <v/>
      </c>
      <c r="E62" s="67" t="str">
        <f>IF(Gujarati!D58="","",Gujarati!D58)</f>
        <v/>
      </c>
      <c r="F62" s="68" t="str">
        <f>IF(Gujarati!E58="","",Gujarati!E58)</f>
        <v/>
      </c>
      <c r="G62" s="68" t="str">
        <f>IF(Gujarati!F58="","",Gujarati!F58)</f>
        <v/>
      </c>
      <c r="H62" s="69">
        <f t="shared" si="13"/>
        <v>0</v>
      </c>
      <c r="I62" s="70" t="str">
        <f t="shared" si="7"/>
        <v>E</v>
      </c>
      <c r="J62" s="67" t="str">
        <f>IF(Maths!D58="","",Maths!D58)</f>
        <v/>
      </c>
      <c r="K62" s="68" t="str">
        <f>IF(Maths!E58="","",Maths!E58)</f>
        <v/>
      </c>
      <c r="L62" s="68" t="str">
        <f>IF(Maths!F58="","",Maths!F58)</f>
        <v/>
      </c>
      <c r="M62" s="69">
        <f t="shared" si="14"/>
        <v>0</v>
      </c>
      <c r="N62" s="70" t="str">
        <f t="shared" si="2"/>
        <v>E</v>
      </c>
      <c r="O62" s="67" t="str">
        <f>IF(English!D58="","",English!D58)</f>
        <v/>
      </c>
      <c r="P62" s="68" t="str">
        <f>IF(English!E58="","",English!E58)</f>
        <v/>
      </c>
      <c r="Q62" s="68" t="str">
        <f>IF(English!F58="","",English!F58)</f>
        <v/>
      </c>
      <c r="R62" s="69">
        <f t="shared" si="15"/>
        <v>0</v>
      </c>
      <c r="S62" s="70" t="str">
        <f t="shared" si="4"/>
        <v>E</v>
      </c>
      <c r="T62" s="67" t="str">
        <f>IF(Evs!D58="","",Evs!D58)</f>
        <v/>
      </c>
      <c r="U62" s="68" t="str">
        <f>IF(Evs!E58="","",Evs!E58)</f>
        <v/>
      </c>
      <c r="V62" s="68" t="str">
        <f>IF(Evs!F58="","",Evs!F58)</f>
        <v/>
      </c>
      <c r="W62" s="69">
        <f t="shared" si="16"/>
        <v>0</v>
      </c>
      <c r="X62" s="70" t="str">
        <f t="shared" si="6"/>
        <v>E</v>
      </c>
      <c r="Y62" s="50" t="str">
        <f>IF('SEM1 PATRAK-B'!AQ60="","",'SEM1 PATRAK-B'!AQ60)</f>
        <v/>
      </c>
      <c r="Z62" s="89" t="str">
        <f t="shared" si="8"/>
        <v/>
      </c>
      <c r="AA62" s="90" t="str">
        <f t="shared" si="9"/>
        <v/>
      </c>
      <c r="AB62" s="90" t="str">
        <f t="shared" si="10"/>
        <v/>
      </c>
      <c r="AC62" s="46" t="str">
        <f>IF('Attandance Day'!C58="","",'Attandance Day'!C58)</f>
        <v/>
      </c>
      <c r="AD62" s="97" t="str">
        <f t="shared" si="11"/>
        <v/>
      </c>
      <c r="AE62" s="98" t="str">
        <f t="shared" si="12"/>
        <v/>
      </c>
    </row>
    <row r="63" spans="1:31" ht="24.9" customHeight="1">
      <c r="A63" s="63">
        <f>IF('Data Entry'!A63="","",'Data Entry'!A63)</f>
        <v>56</v>
      </c>
      <c r="B63" s="100" t="str">
        <f>IF('Data Entry'!B63="","",'Data Entry'!B63)</f>
        <v/>
      </c>
      <c r="C63" s="65" t="str">
        <f>IF('Data Entry'!C63="","",'Data Entry'!C63)</f>
        <v/>
      </c>
      <c r="D63" s="103" t="str">
        <f>IF('Data Entry'!D63="","",'Data Entry'!D63)</f>
        <v/>
      </c>
      <c r="E63" s="67" t="str">
        <f>IF(Gujarati!D59="","",Gujarati!D59)</f>
        <v/>
      </c>
      <c r="F63" s="68" t="str">
        <f>IF(Gujarati!E59="","",Gujarati!E59)</f>
        <v/>
      </c>
      <c r="G63" s="68" t="str">
        <f>IF(Gujarati!F59="","",Gujarati!F59)</f>
        <v/>
      </c>
      <c r="H63" s="69">
        <f t="shared" si="13"/>
        <v>0</v>
      </c>
      <c r="I63" s="70" t="str">
        <f t="shared" si="7"/>
        <v>E</v>
      </c>
      <c r="J63" s="67" t="str">
        <f>IF(Maths!D59="","",Maths!D59)</f>
        <v/>
      </c>
      <c r="K63" s="68" t="str">
        <f>IF(Maths!E59="","",Maths!E59)</f>
        <v/>
      </c>
      <c r="L63" s="68" t="str">
        <f>IF(Maths!F59="","",Maths!F59)</f>
        <v/>
      </c>
      <c r="M63" s="69">
        <f t="shared" si="14"/>
        <v>0</v>
      </c>
      <c r="N63" s="70" t="str">
        <f t="shared" si="2"/>
        <v>E</v>
      </c>
      <c r="O63" s="67" t="str">
        <f>IF(English!D59="","",English!D59)</f>
        <v/>
      </c>
      <c r="P63" s="68" t="str">
        <f>IF(English!E59="","",English!E59)</f>
        <v/>
      </c>
      <c r="Q63" s="68" t="str">
        <f>IF(English!F59="","",English!F59)</f>
        <v/>
      </c>
      <c r="R63" s="69">
        <f t="shared" si="15"/>
        <v>0</v>
      </c>
      <c r="S63" s="70" t="str">
        <f t="shared" si="4"/>
        <v>E</v>
      </c>
      <c r="T63" s="67" t="str">
        <f>IF(Evs!D59="","",Evs!D59)</f>
        <v/>
      </c>
      <c r="U63" s="68" t="str">
        <f>IF(Evs!E59="","",Evs!E59)</f>
        <v/>
      </c>
      <c r="V63" s="68" t="str">
        <f>IF(Evs!F59="","",Evs!F59)</f>
        <v/>
      </c>
      <c r="W63" s="69">
        <f t="shared" si="16"/>
        <v>0</v>
      </c>
      <c r="X63" s="70" t="str">
        <f t="shared" si="6"/>
        <v>E</v>
      </c>
      <c r="Y63" s="50" t="str">
        <f>IF('SEM1 PATRAK-B'!AQ61="","",'SEM1 PATRAK-B'!AQ61)</f>
        <v/>
      </c>
      <c r="Z63" s="89" t="str">
        <f t="shared" si="8"/>
        <v/>
      </c>
      <c r="AA63" s="90" t="str">
        <f t="shared" si="9"/>
        <v/>
      </c>
      <c r="AB63" s="90" t="str">
        <f t="shared" si="10"/>
        <v/>
      </c>
      <c r="AC63" s="46" t="str">
        <f>IF('Attandance Day'!C59="","",'Attandance Day'!C59)</f>
        <v/>
      </c>
      <c r="AD63" s="97" t="str">
        <f t="shared" si="11"/>
        <v/>
      </c>
      <c r="AE63" s="98" t="str">
        <f t="shared" si="12"/>
        <v/>
      </c>
    </row>
    <row r="64" spans="1:31" ht="24.9" customHeight="1">
      <c r="A64" s="63">
        <f>IF('Data Entry'!A64="","",'Data Entry'!A64)</f>
        <v>57</v>
      </c>
      <c r="B64" s="100" t="str">
        <f>IF('Data Entry'!B64="","",'Data Entry'!B64)</f>
        <v/>
      </c>
      <c r="C64" s="65" t="str">
        <f>IF('Data Entry'!C64="","",'Data Entry'!C64)</f>
        <v/>
      </c>
      <c r="D64" s="103" t="str">
        <f>IF('Data Entry'!D64="","",'Data Entry'!D64)</f>
        <v/>
      </c>
      <c r="E64" s="67" t="str">
        <f>IF(Gujarati!D60="","",Gujarati!D60)</f>
        <v/>
      </c>
      <c r="F64" s="68" t="str">
        <f>IF(Gujarati!E60="","",Gujarati!E60)</f>
        <v/>
      </c>
      <c r="G64" s="68" t="str">
        <f>IF(Gujarati!F60="","",Gujarati!F60)</f>
        <v/>
      </c>
      <c r="H64" s="69">
        <f t="shared" si="13"/>
        <v>0</v>
      </c>
      <c r="I64" s="70" t="str">
        <f t="shared" si="7"/>
        <v>E</v>
      </c>
      <c r="J64" s="67" t="str">
        <f>IF(Maths!D60="","",Maths!D60)</f>
        <v/>
      </c>
      <c r="K64" s="68" t="str">
        <f>IF(Maths!E60="","",Maths!E60)</f>
        <v/>
      </c>
      <c r="L64" s="68" t="str">
        <f>IF(Maths!F60="","",Maths!F60)</f>
        <v/>
      </c>
      <c r="M64" s="69">
        <f t="shared" si="14"/>
        <v>0</v>
      </c>
      <c r="N64" s="70" t="str">
        <f t="shared" si="2"/>
        <v>E</v>
      </c>
      <c r="O64" s="67" t="str">
        <f>IF(English!D60="","",English!D60)</f>
        <v/>
      </c>
      <c r="P64" s="68" t="str">
        <f>IF(English!E60="","",English!E60)</f>
        <v/>
      </c>
      <c r="Q64" s="68" t="str">
        <f>IF(English!F60="","",English!F60)</f>
        <v/>
      </c>
      <c r="R64" s="69">
        <f t="shared" si="15"/>
        <v>0</v>
      </c>
      <c r="S64" s="70" t="str">
        <f t="shared" si="4"/>
        <v>E</v>
      </c>
      <c r="T64" s="67" t="str">
        <f>IF(Evs!D60="","",Evs!D60)</f>
        <v/>
      </c>
      <c r="U64" s="68" t="str">
        <f>IF(Evs!E60="","",Evs!E60)</f>
        <v/>
      </c>
      <c r="V64" s="68" t="str">
        <f>IF(Evs!F60="","",Evs!F60)</f>
        <v/>
      </c>
      <c r="W64" s="69">
        <f t="shared" si="16"/>
        <v>0</v>
      </c>
      <c r="X64" s="70" t="str">
        <f t="shared" si="6"/>
        <v>E</v>
      </c>
      <c r="Y64" s="50" t="str">
        <f>IF('SEM1 PATRAK-B'!AQ62="","",'SEM1 PATRAK-B'!AQ62)</f>
        <v/>
      </c>
      <c r="Z64" s="89" t="str">
        <f t="shared" si="8"/>
        <v/>
      </c>
      <c r="AA64" s="90" t="str">
        <f t="shared" si="9"/>
        <v/>
      </c>
      <c r="AB64" s="90" t="str">
        <f t="shared" si="10"/>
        <v/>
      </c>
      <c r="AC64" s="46" t="str">
        <f>IF('Attandance Day'!C60="","",'Attandance Day'!C60)</f>
        <v/>
      </c>
      <c r="AD64" s="97" t="str">
        <f t="shared" si="11"/>
        <v/>
      </c>
      <c r="AE64" s="98" t="str">
        <f t="shared" si="12"/>
        <v/>
      </c>
    </row>
    <row r="65" spans="1:31" ht="24.9" customHeight="1">
      <c r="A65" s="63">
        <f>IF('Data Entry'!A65="","",'Data Entry'!A65)</f>
        <v>58</v>
      </c>
      <c r="B65" s="100" t="str">
        <f>IF('Data Entry'!B65="","",'Data Entry'!B65)</f>
        <v/>
      </c>
      <c r="C65" s="65" t="str">
        <f>IF('Data Entry'!C65="","",'Data Entry'!C65)</f>
        <v/>
      </c>
      <c r="D65" s="103" t="str">
        <f>IF('Data Entry'!D65="","",'Data Entry'!D65)</f>
        <v/>
      </c>
      <c r="E65" s="67" t="str">
        <f>IF(Gujarati!D61="","",Gujarati!D61)</f>
        <v/>
      </c>
      <c r="F65" s="68" t="str">
        <f>IF(Gujarati!E61="","",Gujarati!E61)</f>
        <v/>
      </c>
      <c r="G65" s="68" t="str">
        <f>IF(Gujarati!F61="","",Gujarati!F61)</f>
        <v/>
      </c>
      <c r="H65" s="69">
        <f t="shared" si="13"/>
        <v>0</v>
      </c>
      <c r="I65" s="70" t="str">
        <f t="shared" si="7"/>
        <v>E</v>
      </c>
      <c r="J65" s="67" t="str">
        <f>IF(Maths!D61="","",Maths!D61)</f>
        <v/>
      </c>
      <c r="K65" s="68" t="str">
        <f>IF(Maths!E61="","",Maths!E61)</f>
        <v/>
      </c>
      <c r="L65" s="68" t="str">
        <f>IF(Maths!F61="","",Maths!F61)</f>
        <v/>
      </c>
      <c r="M65" s="69">
        <f t="shared" si="14"/>
        <v>0</v>
      </c>
      <c r="N65" s="70" t="str">
        <f t="shared" si="2"/>
        <v>E</v>
      </c>
      <c r="O65" s="67" t="str">
        <f>IF(English!D61="","",English!D61)</f>
        <v/>
      </c>
      <c r="P65" s="68" t="str">
        <f>IF(English!E61="","",English!E61)</f>
        <v/>
      </c>
      <c r="Q65" s="68" t="str">
        <f>IF(English!F61="","",English!F61)</f>
        <v/>
      </c>
      <c r="R65" s="69">
        <f t="shared" si="15"/>
        <v>0</v>
      </c>
      <c r="S65" s="70" t="str">
        <f t="shared" si="4"/>
        <v>E</v>
      </c>
      <c r="T65" s="67" t="str">
        <f>IF(Evs!D61="","",Evs!D61)</f>
        <v/>
      </c>
      <c r="U65" s="68" t="str">
        <f>IF(Evs!E61="","",Evs!E61)</f>
        <v/>
      </c>
      <c r="V65" s="68" t="str">
        <f>IF(Evs!F61="","",Evs!F61)</f>
        <v/>
      </c>
      <c r="W65" s="69">
        <f t="shared" si="16"/>
        <v>0</v>
      </c>
      <c r="X65" s="70" t="str">
        <f t="shared" si="6"/>
        <v>E</v>
      </c>
      <c r="Y65" s="50" t="str">
        <f>IF('SEM1 PATRAK-B'!AQ63="","",'SEM1 PATRAK-B'!AQ63)</f>
        <v/>
      </c>
      <c r="Z65" s="89" t="str">
        <f t="shared" si="8"/>
        <v/>
      </c>
      <c r="AA65" s="90" t="str">
        <f t="shared" si="9"/>
        <v/>
      </c>
      <c r="AB65" s="90" t="str">
        <f t="shared" si="10"/>
        <v/>
      </c>
      <c r="AC65" s="46" t="str">
        <f>IF('Attandance Day'!C61="","",'Attandance Day'!C61)</f>
        <v/>
      </c>
      <c r="AD65" s="97" t="str">
        <f t="shared" si="11"/>
        <v/>
      </c>
      <c r="AE65" s="98" t="str">
        <f t="shared" si="12"/>
        <v/>
      </c>
    </row>
    <row r="66" spans="1:31" ht="24.9" customHeight="1">
      <c r="A66" s="63">
        <f>IF('Data Entry'!A66="","",'Data Entry'!A66)</f>
        <v>59</v>
      </c>
      <c r="B66" s="100" t="str">
        <f>IF('Data Entry'!B66="","",'Data Entry'!B66)</f>
        <v/>
      </c>
      <c r="C66" s="65" t="str">
        <f>IF('Data Entry'!C66="","",'Data Entry'!C66)</f>
        <v/>
      </c>
      <c r="D66" s="103" t="str">
        <f>IF('Data Entry'!D66="","",'Data Entry'!D66)</f>
        <v/>
      </c>
      <c r="E66" s="67" t="str">
        <f>IF(Gujarati!D62="","",Gujarati!D62)</f>
        <v/>
      </c>
      <c r="F66" s="68" t="str">
        <f>IF(Gujarati!E62="","",Gujarati!E62)</f>
        <v/>
      </c>
      <c r="G66" s="68" t="str">
        <f>IF(Gujarati!F62="","",Gujarati!F62)</f>
        <v/>
      </c>
      <c r="H66" s="69">
        <f t="shared" si="13"/>
        <v>0</v>
      </c>
      <c r="I66" s="70" t="str">
        <f t="shared" si="7"/>
        <v>E</v>
      </c>
      <c r="J66" s="67" t="str">
        <f>IF(Maths!D62="","",Maths!D62)</f>
        <v/>
      </c>
      <c r="K66" s="68" t="str">
        <f>IF(Maths!E62="","",Maths!E62)</f>
        <v/>
      </c>
      <c r="L66" s="68" t="str">
        <f>IF(Maths!F62="","",Maths!F62)</f>
        <v/>
      </c>
      <c r="M66" s="69">
        <f t="shared" si="14"/>
        <v>0</v>
      </c>
      <c r="N66" s="70" t="str">
        <f t="shared" si="2"/>
        <v>E</v>
      </c>
      <c r="O66" s="67" t="str">
        <f>IF(English!D62="","",English!D62)</f>
        <v/>
      </c>
      <c r="P66" s="68" t="str">
        <f>IF(English!E62="","",English!E62)</f>
        <v/>
      </c>
      <c r="Q66" s="68" t="str">
        <f>IF(English!F62="","",English!F62)</f>
        <v/>
      </c>
      <c r="R66" s="69">
        <f t="shared" si="15"/>
        <v>0</v>
      </c>
      <c r="S66" s="70" t="str">
        <f t="shared" si="4"/>
        <v>E</v>
      </c>
      <c r="T66" s="67" t="str">
        <f>IF(Evs!D62="","",Evs!D62)</f>
        <v/>
      </c>
      <c r="U66" s="68" t="str">
        <f>IF(Evs!E62="","",Evs!E62)</f>
        <v/>
      </c>
      <c r="V66" s="68" t="str">
        <f>IF(Evs!F62="","",Evs!F62)</f>
        <v/>
      </c>
      <c r="W66" s="69">
        <f t="shared" si="16"/>
        <v>0</v>
      </c>
      <c r="X66" s="70" t="str">
        <f t="shared" si="6"/>
        <v>E</v>
      </c>
      <c r="Y66" s="50" t="str">
        <f>IF('SEM1 PATRAK-B'!AQ64="","",'SEM1 PATRAK-B'!AQ64)</f>
        <v/>
      </c>
      <c r="Z66" s="89" t="str">
        <f t="shared" si="8"/>
        <v/>
      </c>
      <c r="AA66" s="90" t="str">
        <f t="shared" si="9"/>
        <v/>
      </c>
      <c r="AB66" s="90" t="str">
        <f t="shared" si="10"/>
        <v/>
      </c>
      <c r="AC66" s="46" t="str">
        <f>IF('Attandance Day'!C62="","",'Attandance Day'!C62)</f>
        <v/>
      </c>
      <c r="AD66" s="97" t="str">
        <f t="shared" si="11"/>
        <v/>
      </c>
      <c r="AE66" s="98" t="str">
        <f t="shared" si="12"/>
        <v/>
      </c>
    </row>
    <row r="67" spans="1:31" ht="24.9" customHeight="1" thickBot="1">
      <c r="A67" s="71">
        <f>IF('Data Entry'!A67="","",'Data Entry'!A67)</f>
        <v>60</v>
      </c>
      <c r="B67" s="101" t="str">
        <f>IF('Data Entry'!B67="","",'Data Entry'!B67)</f>
        <v/>
      </c>
      <c r="C67" s="73" t="str">
        <f>IF('Data Entry'!C67="","",'Data Entry'!C67)</f>
        <v/>
      </c>
      <c r="D67" s="104" t="str">
        <f>IF('Data Entry'!D67="","",'Data Entry'!D67)</f>
        <v/>
      </c>
      <c r="E67" s="75" t="str">
        <f>IF(Gujarati!D63="","",Gujarati!D63)</f>
        <v/>
      </c>
      <c r="F67" s="76" t="str">
        <f>IF(Gujarati!E63="","",Gujarati!E63)</f>
        <v/>
      </c>
      <c r="G67" s="76" t="str">
        <f>IF(Gujarati!F63="","",Gujarati!F63)</f>
        <v/>
      </c>
      <c r="H67" s="77">
        <f t="shared" si="13"/>
        <v>0</v>
      </c>
      <c r="I67" s="78" t="str">
        <f t="shared" si="7"/>
        <v>E</v>
      </c>
      <c r="J67" s="75" t="str">
        <f>IF(Maths!D63="","",Maths!D63)</f>
        <v/>
      </c>
      <c r="K67" s="76" t="str">
        <f>IF(Maths!E63="","",Maths!E63)</f>
        <v/>
      </c>
      <c r="L67" s="76" t="str">
        <f>IF(Maths!F63="","",Maths!F63)</f>
        <v/>
      </c>
      <c r="M67" s="77">
        <f t="shared" si="14"/>
        <v>0</v>
      </c>
      <c r="N67" s="78" t="str">
        <f t="shared" si="2"/>
        <v>E</v>
      </c>
      <c r="O67" s="75" t="str">
        <f>IF(English!D63="","",English!D63)</f>
        <v/>
      </c>
      <c r="P67" s="76" t="str">
        <f>IF(English!E63="","",English!E63)</f>
        <v/>
      </c>
      <c r="Q67" s="76" t="str">
        <f>IF(English!F63="","",English!F63)</f>
        <v/>
      </c>
      <c r="R67" s="77">
        <f t="shared" si="15"/>
        <v>0</v>
      </c>
      <c r="S67" s="78" t="str">
        <f t="shared" si="4"/>
        <v>E</v>
      </c>
      <c r="T67" s="75" t="str">
        <f>IF(Evs!D63="","",Evs!D63)</f>
        <v/>
      </c>
      <c r="U67" s="76" t="str">
        <f>IF(Evs!E63="","",Evs!E63)</f>
        <v/>
      </c>
      <c r="V67" s="76" t="str">
        <f>IF(Evs!F63="","",Evs!F63)</f>
        <v/>
      </c>
      <c r="W67" s="77">
        <f t="shared" si="16"/>
        <v>0</v>
      </c>
      <c r="X67" s="78" t="str">
        <f t="shared" si="6"/>
        <v>E</v>
      </c>
      <c r="Y67" s="51" t="str">
        <f>IF('SEM1 PATRAK-B'!AQ65="","",'SEM1 PATRAK-B'!AQ65)</f>
        <v/>
      </c>
      <c r="Z67" s="91" t="str">
        <f t="shared" si="8"/>
        <v/>
      </c>
      <c r="AA67" s="92" t="str">
        <f t="shared" si="9"/>
        <v/>
      </c>
      <c r="AB67" s="92" t="str">
        <f t="shared" si="10"/>
        <v/>
      </c>
      <c r="AC67" s="47" t="str">
        <f>IF('Attandance Day'!C63="","",'Attandance Day'!C63)</f>
        <v/>
      </c>
      <c r="AD67" s="97" t="str">
        <f t="shared" si="11"/>
        <v/>
      </c>
      <c r="AE67" s="98" t="str">
        <f t="shared" si="12"/>
        <v/>
      </c>
    </row>
  </sheetData>
  <sheetProtection algorithmName="SHA-512" hashValue="CA1U7NcuIGjH1rDoOVOeRuuLvp0NW8eWEd5L71sWo09ZxuoecdYtkqwscydeFzk2m11ycoP9l05mWg6kvaloFQ==" saltValue="tiH35X0GF3dYqn2GOqAbNQ==" spinCount="100000" sheet="1" objects="1" scenarios="1" formatCells="0"/>
  <protectedRanges>
    <protectedRange sqref="AC8:AC67" name="Range1"/>
  </protectedRanges>
  <mergeCells count="29">
    <mergeCell ref="AD2:AD6"/>
    <mergeCell ref="AE2:AE6"/>
    <mergeCell ref="E3:G3"/>
    <mergeCell ref="H3:H5"/>
    <mergeCell ref="I3:I6"/>
    <mergeCell ref="J3:L3"/>
    <mergeCell ref="O2:S2"/>
    <mergeCell ref="T2:X2"/>
    <mergeCell ref="Y2:Y4"/>
    <mergeCell ref="Z2:Z6"/>
    <mergeCell ref="W3:W5"/>
    <mergeCell ref="X3:X6"/>
    <mergeCell ref="M3:M5"/>
    <mergeCell ref="N3:N6"/>
    <mergeCell ref="O3:Q3"/>
    <mergeCell ref="B1:N1"/>
    <mergeCell ref="J2:N2"/>
    <mergeCell ref="AB2:AB6"/>
    <mergeCell ref="AC2:AC6"/>
    <mergeCell ref="AA2:AA4"/>
    <mergeCell ref="R3:R5"/>
    <mergeCell ref="S3:S6"/>
    <mergeCell ref="T3:V3"/>
    <mergeCell ref="O1:AC1"/>
    <mergeCell ref="A2:A6"/>
    <mergeCell ref="B2:B6"/>
    <mergeCell ref="C2:C6"/>
    <mergeCell ref="D2:D6"/>
    <mergeCell ref="E2:I2"/>
  </mergeCells>
  <phoneticPr fontId="28" type="noConversion"/>
  <conditionalFormatting sqref="A8:AE67">
    <cfRule type="expression" dxfId="9" priority="1">
      <formula>$A8=""</formula>
    </cfRule>
  </conditionalFormatting>
  <pageMargins left="0.15748031496062992" right="0.23622047244094491" top="0.35433070866141736" bottom="0.35433070866141736" header="0.31496062992125984" footer="0.31496062992125984"/>
  <pageSetup paperSize="9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6F21AD-2138-4D48-8E6A-81C62CF28784}">
  <sheetPr>
    <tabColor rgb="FFC00000"/>
  </sheetPr>
  <dimension ref="A1:AQ67"/>
  <sheetViews>
    <sheetView showGridLines="0" workbookViewId="0">
      <pane xSplit="4" ySplit="7" topLeftCell="AD11" activePane="bottomRight" state="frozen"/>
      <selection pane="topRight" activeCell="E1" sqref="E1"/>
      <selection pane="bottomLeft" activeCell="A8" sqref="A8"/>
      <selection pane="bottomRight"/>
    </sheetView>
  </sheetViews>
  <sheetFormatPr defaultRowHeight="14.4"/>
  <cols>
    <col min="1" max="1" width="3.109375" customWidth="1"/>
    <col min="2" max="2" width="18.6640625" customWidth="1"/>
    <col min="3" max="3" width="6.44140625" customWidth="1"/>
    <col min="4" max="4" width="10.33203125" customWidth="1"/>
    <col min="5" max="10" width="3.6640625" customWidth="1"/>
    <col min="11" max="11" width="4.6640625" customWidth="1"/>
    <col min="12" max="18" width="3.6640625" customWidth="1"/>
    <col min="19" max="19" width="4.6640625" customWidth="1"/>
    <col min="20" max="26" width="3.6640625" customWidth="1"/>
    <col min="27" max="27" width="6.6640625" customWidth="1"/>
    <col min="28" max="28" width="4.6640625" customWidth="1"/>
    <col min="29" max="34" width="3.6640625" customWidth="1"/>
    <col min="35" max="35" width="5.6640625" customWidth="1"/>
    <col min="36" max="36" width="4.6640625" customWidth="1"/>
    <col min="37" max="37" width="5.88671875" customWidth="1"/>
    <col min="38" max="38" width="4.6640625" customWidth="1"/>
    <col min="39" max="39" width="9.109375" customWidth="1"/>
    <col min="40" max="40" width="4.6640625" customWidth="1"/>
    <col min="41" max="41" width="5.88671875" customWidth="1"/>
    <col min="42" max="42" width="11.44140625" customWidth="1"/>
  </cols>
  <sheetData>
    <row r="1" spans="1:43" ht="37.799999999999997" thickBot="1">
      <c r="A1" s="37"/>
      <c r="B1" s="474" t="str">
        <f>"પત્રક - C : ધોરણ "&amp;'Data Entry'!J2</f>
        <v>પત્રક - C : ધોરણ 3</v>
      </c>
      <c r="C1" s="474"/>
      <c r="D1" s="474"/>
      <c r="E1" s="474"/>
      <c r="F1" s="474"/>
      <c r="G1" s="474"/>
      <c r="H1" s="474"/>
      <c r="I1" s="474"/>
      <c r="J1" s="474"/>
      <c r="K1" s="474"/>
      <c r="L1" s="474"/>
      <c r="M1" s="474"/>
      <c r="N1" s="474"/>
      <c r="O1" s="474"/>
      <c r="P1" s="474"/>
      <c r="Q1" s="474"/>
      <c r="R1" s="474"/>
      <c r="S1" s="474"/>
      <c r="T1" s="474"/>
      <c r="U1" s="447" t="str">
        <f>"પત્રક - C : ધોરણ "&amp;'Data Entry'!J2</f>
        <v>પત્રક - C : ધોરણ 3</v>
      </c>
      <c r="V1" s="447"/>
      <c r="W1" s="447"/>
      <c r="X1" s="447"/>
      <c r="Y1" s="447"/>
      <c r="Z1" s="447"/>
      <c r="AA1" s="447"/>
      <c r="AB1" s="447"/>
      <c r="AC1" s="447"/>
      <c r="AD1" s="447"/>
      <c r="AE1" s="447"/>
      <c r="AF1" s="447"/>
      <c r="AG1" s="447"/>
      <c r="AH1" s="447"/>
      <c r="AI1" s="447"/>
      <c r="AJ1" s="447"/>
      <c r="AK1" s="447"/>
      <c r="AL1" s="447"/>
      <c r="AM1" s="447"/>
      <c r="AN1" s="447"/>
      <c r="AO1" s="447"/>
    </row>
    <row r="2" spans="1:43" ht="27">
      <c r="A2" s="433" t="s">
        <v>50</v>
      </c>
      <c r="B2" s="436" t="s">
        <v>51</v>
      </c>
      <c r="C2" s="439" t="s">
        <v>52</v>
      </c>
      <c r="D2" s="442" t="s">
        <v>53</v>
      </c>
      <c r="E2" s="436" t="s">
        <v>54</v>
      </c>
      <c r="F2" s="445"/>
      <c r="G2" s="445"/>
      <c r="H2" s="445"/>
      <c r="I2" s="445"/>
      <c r="J2" s="445"/>
      <c r="K2" s="445"/>
      <c r="L2" s="446"/>
      <c r="M2" s="436" t="s">
        <v>55</v>
      </c>
      <c r="N2" s="445"/>
      <c r="O2" s="445"/>
      <c r="P2" s="445"/>
      <c r="Q2" s="445"/>
      <c r="R2" s="445"/>
      <c r="S2" s="445"/>
      <c r="T2" s="446"/>
      <c r="U2" s="433" t="s">
        <v>56</v>
      </c>
      <c r="V2" s="465"/>
      <c r="W2" s="465"/>
      <c r="X2" s="465"/>
      <c r="Y2" s="465"/>
      <c r="Z2" s="465"/>
      <c r="AA2" s="465"/>
      <c r="AB2" s="466"/>
      <c r="AC2" s="433" t="s">
        <v>360</v>
      </c>
      <c r="AD2" s="465"/>
      <c r="AE2" s="465"/>
      <c r="AF2" s="465"/>
      <c r="AG2" s="465"/>
      <c r="AH2" s="465"/>
      <c r="AI2" s="465"/>
      <c r="AJ2" s="466"/>
      <c r="AK2" s="467" t="s">
        <v>57</v>
      </c>
      <c r="AL2" s="448" t="s">
        <v>58</v>
      </c>
      <c r="AM2" s="454" t="s">
        <v>59</v>
      </c>
      <c r="AN2" s="448" t="s">
        <v>60</v>
      </c>
      <c r="AO2" s="451" t="s">
        <v>61</v>
      </c>
      <c r="AP2" s="461" t="s">
        <v>107</v>
      </c>
      <c r="AQ2" s="463" t="s">
        <v>68</v>
      </c>
    </row>
    <row r="3" spans="1:43" ht="22.2">
      <c r="A3" s="434"/>
      <c r="B3" s="437"/>
      <c r="C3" s="440"/>
      <c r="D3" s="443"/>
      <c r="E3" s="459" t="s">
        <v>62</v>
      </c>
      <c r="F3" s="460"/>
      <c r="G3" s="460"/>
      <c r="H3" s="460" t="s">
        <v>63</v>
      </c>
      <c r="I3" s="460"/>
      <c r="J3" s="460"/>
      <c r="K3" s="456" t="s">
        <v>64</v>
      </c>
      <c r="L3" s="457" t="s">
        <v>58</v>
      </c>
      <c r="M3" s="459" t="s">
        <v>62</v>
      </c>
      <c r="N3" s="460"/>
      <c r="O3" s="460"/>
      <c r="P3" s="460" t="s">
        <v>63</v>
      </c>
      <c r="Q3" s="460"/>
      <c r="R3" s="460"/>
      <c r="S3" s="456" t="s">
        <v>64</v>
      </c>
      <c r="T3" s="457" t="s">
        <v>58</v>
      </c>
      <c r="U3" s="459" t="s">
        <v>62</v>
      </c>
      <c r="V3" s="460"/>
      <c r="W3" s="460"/>
      <c r="X3" s="460" t="s">
        <v>63</v>
      </c>
      <c r="Y3" s="460"/>
      <c r="Z3" s="460"/>
      <c r="AA3" s="456" t="s">
        <v>64</v>
      </c>
      <c r="AB3" s="457" t="s">
        <v>58</v>
      </c>
      <c r="AC3" s="459" t="s">
        <v>62</v>
      </c>
      <c r="AD3" s="460"/>
      <c r="AE3" s="460"/>
      <c r="AF3" s="460" t="s">
        <v>63</v>
      </c>
      <c r="AG3" s="460"/>
      <c r="AH3" s="460"/>
      <c r="AI3" s="456" t="s">
        <v>64</v>
      </c>
      <c r="AJ3" s="457" t="s">
        <v>58</v>
      </c>
      <c r="AK3" s="468"/>
      <c r="AL3" s="449"/>
      <c r="AM3" s="455"/>
      <c r="AN3" s="449"/>
      <c r="AO3" s="452"/>
      <c r="AP3" s="461"/>
      <c r="AQ3" s="463"/>
    </row>
    <row r="4" spans="1:43" ht="126">
      <c r="A4" s="434"/>
      <c r="B4" s="437"/>
      <c r="C4" s="440"/>
      <c r="D4" s="443"/>
      <c r="E4" s="27" t="s">
        <v>509</v>
      </c>
      <c r="F4" s="26" t="s">
        <v>65</v>
      </c>
      <c r="G4" s="42" t="s">
        <v>66</v>
      </c>
      <c r="H4" s="26" t="s">
        <v>509</v>
      </c>
      <c r="I4" s="26" t="s">
        <v>65</v>
      </c>
      <c r="J4" s="42" t="s">
        <v>66</v>
      </c>
      <c r="K4" s="456"/>
      <c r="L4" s="457"/>
      <c r="M4" s="27" t="s">
        <v>509</v>
      </c>
      <c r="N4" s="26" t="s">
        <v>65</v>
      </c>
      <c r="O4" s="42" t="s">
        <v>66</v>
      </c>
      <c r="P4" s="26" t="s">
        <v>509</v>
      </c>
      <c r="Q4" s="26" t="s">
        <v>65</v>
      </c>
      <c r="R4" s="42" t="s">
        <v>66</v>
      </c>
      <c r="S4" s="456"/>
      <c r="T4" s="457"/>
      <c r="U4" s="27" t="s">
        <v>509</v>
      </c>
      <c r="V4" s="26" t="s">
        <v>65</v>
      </c>
      <c r="W4" s="42" t="s">
        <v>66</v>
      </c>
      <c r="X4" s="26" t="s">
        <v>509</v>
      </c>
      <c r="Y4" s="26" t="s">
        <v>65</v>
      </c>
      <c r="Z4" s="42" t="s">
        <v>66</v>
      </c>
      <c r="AA4" s="456"/>
      <c r="AB4" s="457"/>
      <c r="AC4" s="27" t="s">
        <v>509</v>
      </c>
      <c r="AD4" s="26" t="s">
        <v>65</v>
      </c>
      <c r="AE4" s="42" t="s">
        <v>66</v>
      </c>
      <c r="AF4" s="26" t="s">
        <v>509</v>
      </c>
      <c r="AG4" s="26" t="s">
        <v>65</v>
      </c>
      <c r="AH4" s="42" t="s">
        <v>66</v>
      </c>
      <c r="AI4" s="456"/>
      <c r="AJ4" s="457"/>
      <c r="AK4" s="468"/>
      <c r="AL4" s="449"/>
      <c r="AM4" s="455"/>
      <c r="AN4" s="449"/>
      <c r="AO4" s="452"/>
      <c r="AP4" s="461"/>
      <c r="AQ4" s="463"/>
    </row>
    <row r="5" spans="1:43" ht="22.5" customHeight="1">
      <c r="A5" s="434"/>
      <c r="B5" s="437"/>
      <c r="C5" s="440"/>
      <c r="D5" s="443"/>
      <c r="E5" s="27" t="s">
        <v>67</v>
      </c>
      <c r="F5" s="26" t="s">
        <v>67</v>
      </c>
      <c r="G5" s="26" t="s">
        <v>67</v>
      </c>
      <c r="H5" s="26" t="s">
        <v>67</v>
      </c>
      <c r="I5" s="26" t="s">
        <v>67</v>
      </c>
      <c r="J5" s="26" t="s">
        <v>67</v>
      </c>
      <c r="K5" s="456"/>
      <c r="L5" s="457"/>
      <c r="M5" s="27" t="s">
        <v>67</v>
      </c>
      <c r="N5" s="26" t="s">
        <v>67</v>
      </c>
      <c r="O5" s="26" t="s">
        <v>67</v>
      </c>
      <c r="P5" s="26" t="s">
        <v>67</v>
      </c>
      <c r="Q5" s="26" t="s">
        <v>67</v>
      </c>
      <c r="R5" s="26" t="s">
        <v>67</v>
      </c>
      <c r="S5" s="456"/>
      <c r="T5" s="457"/>
      <c r="U5" s="27" t="s">
        <v>67</v>
      </c>
      <c r="V5" s="26" t="s">
        <v>67</v>
      </c>
      <c r="W5" s="26" t="s">
        <v>67</v>
      </c>
      <c r="X5" s="26" t="s">
        <v>67</v>
      </c>
      <c r="Y5" s="26" t="s">
        <v>67</v>
      </c>
      <c r="Z5" s="26" t="s">
        <v>67</v>
      </c>
      <c r="AA5" s="456"/>
      <c r="AB5" s="457"/>
      <c r="AC5" s="27" t="s">
        <v>67</v>
      </c>
      <c r="AD5" s="26" t="s">
        <v>67</v>
      </c>
      <c r="AE5" s="26" t="s">
        <v>67</v>
      </c>
      <c r="AF5" s="26" t="s">
        <v>67</v>
      </c>
      <c r="AG5" s="26" t="s">
        <v>67</v>
      </c>
      <c r="AH5" s="26" t="s">
        <v>67</v>
      </c>
      <c r="AI5" s="456"/>
      <c r="AJ5" s="457"/>
      <c r="AK5" s="27" t="s">
        <v>67</v>
      </c>
      <c r="AL5" s="449"/>
      <c r="AM5" s="25" t="s">
        <v>67</v>
      </c>
      <c r="AN5" s="449"/>
      <c r="AO5" s="452"/>
      <c r="AP5" s="461"/>
      <c r="AQ5" s="463"/>
    </row>
    <row r="6" spans="1:43" s="35" customFormat="1" ht="32.25" customHeight="1" thickBot="1">
      <c r="A6" s="469"/>
      <c r="B6" s="470"/>
      <c r="C6" s="471"/>
      <c r="D6" s="472"/>
      <c r="E6" s="33">
        <v>40</v>
      </c>
      <c r="F6" s="31">
        <v>40</v>
      </c>
      <c r="G6" s="31">
        <v>20</v>
      </c>
      <c r="H6" s="31">
        <v>40</v>
      </c>
      <c r="I6" s="31">
        <v>40</v>
      </c>
      <c r="J6" s="31">
        <v>20</v>
      </c>
      <c r="K6" s="32">
        <f>SUM(E6:J6)</f>
        <v>200</v>
      </c>
      <c r="L6" s="473"/>
      <c r="M6" s="33">
        <v>40</v>
      </c>
      <c r="N6" s="31">
        <v>40</v>
      </c>
      <c r="O6" s="31">
        <v>20</v>
      </c>
      <c r="P6" s="31">
        <v>40</v>
      </c>
      <c r="Q6" s="31">
        <v>40</v>
      </c>
      <c r="R6" s="31">
        <v>20</v>
      </c>
      <c r="S6" s="32">
        <f>SUM(M6:R6)</f>
        <v>200</v>
      </c>
      <c r="T6" s="473"/>
      <c r="U6" s="33">
        <v>40</v>
      </c>
      <c r="V6" s="31">
        <v>40</v>
      </c>
      <c r="W6" s="31">
        <v>20</v>
      </c>
      <c r="X6" s="31">
        <v>40</v>
      </c>
      <c r="Y6" s="31">
        <v>40</v>
      </c>
      <c r="Z6" s="31">
        <v>20</v>
      </c>
      <c r="AA6" s="32">
        <f>SUM(U6:Z6)</f>
        <v>200</v>
      </c>
      <c r="AB6" s="473"/>
      <c r="AC6" s="33">
        <v>40</v>
      </c>
      <c r="AD6" s="31">
        <v>40</v>
      </c>
      <c r="AE6" s="31">
        <v>20</v>
      </c>
      <c r="AF6" s="31">
        <v>40</v>
      </c>
      <c r="AG6" s="31">
        <v>40</v>
      </c>
      <c r="AH6" s="31">
        <v>20</v>
      </c>
      <c r="AI6" s="32">
        <f>SUM(AC6:AH6)</f>
        <v>200</v>
      </c>
      <c r="AJ6" s="473"/>
      <c r="AK6" s="107">
        <v>200</v>
      </c>
      <c r="AL6" s="475"/>
      <c r="AM6" s="34">
        <f>K6+S6+AA6+AI6+AK6</f>
        <v>1000</v>
      </c>
      <c r="AN6" s="475"/>
      <c r="AO6" s="476"/>
      <c r="AP6" s="462"/>
      <c r="AQ6" s="464"/>
    </row>
    <row r="7" spans="1:43" ht="16.2" thickBot="1">
      <c r="A7" s="36" t="s">
        <v>69</v>
      </c>
      <c r="B7" s="28" t="s">
        <v>70</v>
      </c>
      <c r="C7" s="28" t="s">
        <v>71</v>
      </c>
      <c r="D7" s="54" t="s">
        <v>72</v>
      </c>
      <c r="E7" s="28" t="s">
        <v>73</v>
      </c>
      <c r="F7" s="29" t="s">
        <v>74</v>
      </c>
      <c r="G7" s="28" t="s">
        <v>75</v>
      </c>
      <c r="H7" s="29" t="s">
        <v>76</v>
      </c>
      <c r="I7" s="28" t="s">
        <v>77</v>
      </c>
      <c r="J7" s="29" t="s">
        <v>78</v>
      </c>
      <c r="K7" s="28" t="s">
        <v>79</v>
      </c>
      <c r="L7" s="30" t="s">
        <v>80</v>
      </c>
      <c r="M7" s="28" t="s">
        <v>81</v>
      </c>
      <c r="N7" s="29" t="s">
        <v>82</v>
      </c>
      <c r="O7" s="28" t="s">
        <v>83</v>
      </c>
      <c r="P7" s="29" t="s">
        <v>84</v>
      </c>
      <c r="Q7" s="28" t="s">
        <v>85</v>
      </c>
      <c r="R7" s="29" t="s">
        <v>86</v>
      </c>
      <c r="S7" s="28" t="s">
        <v>87</v>
      </c>
      <c r="T7" s="30" t="s">
        <v>88</v>
      </c>
      <c r="U7" s="28" t="s">
        <v>89</v>
      </c>
      <c r="V7" s="30" t="s">
        <v>90</v>
      </c>
      <c r="W7" s="28" t="s">
        <v>478</v>
      </c>
      <c r="X7" s="30" t="s">
        <v>479</v>
      </c>
      <c r="Y7" s="28" t="s">
        <v>480</v>
      </c>
      <c r="Z7" s="30" t="s">
        <v>481</v>
      </c>
      <c r="AA7" s="28" t="s">
        <v>482</v>
      </c>
      <c r="AB7" s="30" t="s">
        <v>483</v>
      </c>
      <c r="AC7" s="28" t="s">
        <v>91</v>
      </c>
      <c r="AD7" s="30" t="s">
        <v>92</v>
      </c>
      <c r="AE7" s="28" t="s">
        <v>93</v>
      </c>
      <c r="AF7" s="30" t="s">
        <v>94</v>
      </c>
      <c r="AG7" s="28" t="s">
        <v>484</v>
      </c>
      <c r="AH7" s="30" t="s">
        <v>485</v>
      </c>
      <c r="AI7" s="28" t="s">
        <v>95</v>
      </c>
      <c r="AJ7" s="30" t="s">
        <v>96</v>
      </c>
      <c r="AK7" s="28" t="s">
        <v>97</v>
      </c>
      <c r="AL7" s="30" t="s">
        <v>98</v>
      </c>
      <c r="AM7" s="28" t="s">
        <v>99</v>
      </c>
      <c r="AN7" s="30" t="s">
        <v>486</v>
      </c>
      <c r="AO7" s="28" t="s">
        <v>100</v>
      </c>
      <c r="AP7" s="30" t="s">
        <v>101</v>
      </c>
      <c r="AQ7" s="28" t="s">
        <v>102</v>
      </c>
    </row>
    <row r="8" spans="1:43" ht="24.9" customHeight="1">
      <c r="A8" s="55">
        <f>IF('Data Entry'!A8="","",'Data Entry'!A8)</f>
        <v>1</v>
      </c>
      <c r="B8" s="56" t="str">
        <f>IF('Data Entry'!B8="","",'Data Entry'!B8)</f>
        <v>પટેલ બ્રિજેશકુમાર કાળાભાઈ</v>
      </c>
      <c r="C8" s="57">
        <f>IF('Data Entry'!C8="","",'Data Entry'!C8)</f>
        <v>10251</v>
      </c>
      <c r="D8" s="58">
        <f>IF('Data Entry'!D8="","",'Data Entry'!D8)</f>
        <v>40544</v>
      </c>
      <c r="E8" s="59">
        <f>IF(Gujarati!D4="","",Gujarati!D4)</f>
        <v>32</v>
      </c>
      <c r="F8" s="60">
        <f>IF(Gujarati!E4="","",Gujarati!E4)</f>
        <v>36</v>
      </c>
      <c r="G8" s="60">
        <f>IF(Gujarati!F4="","",Gujarati!F4)</f>
        <v>18</v>
      </c>
      <c r="H8" s="60">
        <f>IF(Gujarati!H4="","",Gujarati!H4)</f>
        <v>25</v>
      </c>
      <c r="I8" s="60">
        <f>IF(Gujarati!I4="","",Gujarati!I4)</f>
        <v>32</v>
      </c>
      <c r="J8" s="60">
        <f>IF(Gujarati!J4="","",Gujarati!J4)</f>
        <v>18</v>
      </c>
      <c r="K8" s="61">
        <f>IF($A8="","",ROUND(SUM(E8:J8),0))</f>
        <v>161</v>
      </c>
      <c r="L8" s="62" t="str">
        <f>IF(K8="","",IF(K8&gt;=160,"A",IF(K8&gt;=130,"B",IF(K8&gt;=100,"C",IF(K8&gt;=70,"D",IF(K8&lt;=69,"E"))))))</f>
        <v>A</v>
      </c>
      <c r="M8" s="59">
        <f>IF(Maths!D4="","",Maths!D4)</f>
        <v>40</v>
      </c>
      <c r="N8" s="60">
        <f>IF(Maths!E4="","",Maths!E4)</f>
        <v>28</v>
      </c>
      <c r="O8" s="60">
        <f>IF(Maths!F4="","",Maths!F4)</f>
        <v>12</v>
      </c>
      <c r="P8" s="60">
        <f>IF(Maths!H4="","",Maths!H4)</f>
        <v>36</v>
      </c>
      <c r="Q8" s="60">
        <f>IF(Maths!I4="","",Maths!I4)</f>
        <v>37</v>
      </c>
      <c r="R8" s="60">
        <f>IF(Maths!J4="","",Maths!J4)</f>
        <v>19</v>
      </c>
      <c r="S8" s="61">
        <f>IF($A8="","",ROUND(SUM(M8:R8),0))</f>
        <v>172</v>
      </c>
      <c r="T8" s="62" t="str">
        <f>IF(S8="","",IF(S8&gt;=160,"A",IF(S8&gt;=130,"B",IF(S8&gt;=100,"C",IF(S8&gt;=70,"D",IF(S8&lt;=69,"E"))))))</f>
        <v>A</v>
      </c>
      <c r="U8" s="59">
        <f>IF(English!D4="","",English!D4)</f>
        <v>35</v>
      </c>
      <c r="V8" s="60">
        <f>IF(English!E4="","",English!E4)</f>
        <v>36</v>
      </c>
      <c r="W8" s="60">
        <f>IF(English!F4="","",English!F4)</f>
        <v>18</v>
      </c>
      <c r="X8" s="60">
        <f>IF(English!H4="","",English!H4)</f>
        <v>34</v>
      </c>
      <c r="Y8" s="60">
        <f>IF(English!I4="","",English!I4)</f>
        <v>32</v>
      </c>
      <c r="Z8" s="60">
        <f>IF(English!J4="","",English!J4)</f>
        <v>17</v>
      </c>
      <c r="AA8" s="61">
        <f>IF($A8="","",ROUND(SUM(U8:Z8),0))</f>
        <v>172</v>
      </c>
      <c r="AB8" s="62" t="str">
        <f>IF(AA8="","",IF(AA8&gt;=160,"A",IF(AA8&gt;=130,"B",IF(AA8&gt;=100,"C",IF(AA8&gt;=70,"D",IF(AA8&lt;=69,"E"))))))</f>
        <v>A</v>
      </c>
      <c r="AC8" s="59">
        <f>IF(Evs!D4="","",Evs!D4)</f>
        <v>34</v>
      </c>
      <c r="AD8" s="60">
        <f>IF(Evs!E4="","",Evs!E4)</f>
        <v>32</v>
      </c>
      <c r="AE8" s="60">
        <f>IF(Evs!F4="","",Evs!F4)</f>
        <v>18</v>
      </c>
      <c r="AF8" s="60">
        <f>IF(Evs!H4="","",Evs!H4)</f>
        <v>40</v>
      </c>
      <c r="AG8" s="60">
        <f>IF(Evs!I4="","",Evs!I4)</f>
        <v>39</v>
      </c>
      <c r="AH8" s="60">
        <f>IF(Evs!J4="","",Evs!J4)</f>
        <v>19</v>
      </c>
      <c r="AI8" s="61">
        <f>IF($A8="","",ROUND(SUM(AC8:AH8),0))</f>
        <v>182</v>
      </c>
      <c r="AJ8" s="62" t="str">
        <f>IF(AI8="","",IF(AI8&gt;=160,"A",IF(AI8&gt;=130,"B",IF(AI8&gt;=100,"C",IF(AI8&gt;=70,"D",IF(AI8&lt;=69,"E"))))))</f>
        <v>A</v>
      </c>
      <c r="AK8" s="52">
        <f>IF('SEM2 PATRAK-B'!AQ6="",'SEM1 PATRAK-B'!AQ6,(ROUND(('SEM1 PATRAK-B'!AQ6+'SEM2 PATRAK-B'!AQ6)/2,0)))</f>
        <v>165</v>
      </c>
      <c r="AL8" s="93" t="str">
        <f>IF(AK8="","",IF(AK8&gt;=160,"A",IF(AK8&gt;=130,"B",IF(AK8&gt;=100,"C",IF(AK8&gt;=70,"D",IF(AK8&lt;=69,"E"))))))</f>
        <v>A</v>
      </c>
      <c r="AM8" s="94">
        <f>IF(OR(K8="",S8="",AA8="",AI8="",AK8=""),"",K8+S8+AA8+AI8+AK8)</f>
        <v>852</v>
      </c>
      <c r="AN8" s="94" t="str">
        <f>IF(AM8="","",IF(AM8&gt;=800,"A",IF(AM8&gt;=650,"B",IF(AM8&gt;=500,"C",IF(AM8&gt;=350,"D",IF(AM8&lt;=349,"E"))))))</f>
        <v>A</v>
      </c>
      <c r="AO8" s="48">
        <f>IF('Attandance Day'!C4="","",'Attandance Day'!C4)</f>
        <v>200</v>
      </c>
      <c r="AP8" s="95">
        <f>IFERROR(AM8/$AM$6,"")</f>
        <v>0.85199999999999998</v>
      </c>
      <c r="AQ8" s="96">
        <f>IF(AM8="","",RANK(AM8,AM$8:AM$67))</f>
        <v>1</v>
      </c>
    </row>
    <row r="9" spans="1:43" ht="24.9" customHeight="1">
      <c r="A9" s="63">
        <f>IF('Data Entry'!A9="","",'Data Entry'!A9)</f>
        <v>2</v>
      </c>
      <c r="B9" s="64" t="str">
        <f>IF('Data Entry'!B9="","",'Data Entry'!B9)</f>
        <v/>
      </c>
      <c r="C9" s="65" t="str">
        <f>IF('Data Entry'!C9="","",'Data Entry'!C9)</f>
        <v/>
      </c>
      <c r="D9" s="66" t="str">
        <f>IF('Data Entry'!D9="","",'Data Entry'!D9)</f>
        <v/>
      </c>
      <c r="E9" s="67" t="str">
        <f>IF(Gujarati!D5="","",Gujarati!D5)</f>
        <v/>
      </c>
      <c r="F9" s="68" t="str">
        <f>IF(Gujarati!E5="","",Gujarati!E5)</f>
        <v/>
      </c>
      <c r="G9" s="68" t="str">
        <f>IF(Gujarati!F5="","",Gujarati!F5)</f>
        <v/>
      </c>
      <c r="H9" s="68" t="str">
        <f>IF(Gujarati!H5="","",Gujarati!H5)</f>
        <v/>
      </c>
      <c r="I9" s="68" t="str">
        <f>IF(Gujarati!I5="","",Gujarati!I5)</f>
        <v/>
      </c>
      <c r="J9" s="68" t="str">
        <f>IF(Gujarati!J5="","",Gujarati!J5)</f>
        <v/>
      </c>
      <c r="K9" s="69">
        <f t="shared" ref="K9:K67" si="0">IF($A9="","",ROUND(SUM(E9:J9),0))</f>
        <v>0</v>
      </c>
      <c r="L9" s="70" t="str">
        <f t="shared" ref="L9:L67" si="1">IF(K9="","",IF(K9&gt;=160,"A",IF(K9&gt;=130,"B",IF(K9&gt;=100,"C",IF(K9&gt;=70,"D",IF(K9&lt;=69,"E"))))))</f>
        <v>E</v>
      </c>
      <c r="M9" s="67" t="str">
        <f>IF(Maths!D5="","",Maths!D5)</f>
        <v/>
      </c>
      <c r="N9" s="68" t="str">
        <f>IF(Maths!E5="","",Maths!E5)</f>
        <v/>
      </c>
      <c r="O9" s="68" t="str">
        <f>IF(Maths!F5="","",Maths!F5)</f>
        <v/>
      </c>
      <c r="P9" s="68" t="str">
        <f>IF(Maths!H5="","",Maths!H5)</f>
        <v/>
      </c>
      <c r="Q9" s="68" t="str">
        <f>IF(Maths!I5="","",Maths!I5)</f>
        <v/>
      </c>
      <c r="R9" s="68" t="str">
        <f>IF(Maths!J5="","",Maths!J5)</f>
        <v/>
      </c>
      <c r="S9" s="69">
        <f t="shared" ref="S9:S67" si="2">IF($A9="","",ROUND(SUM(M9:R9),0))</f>
        <v>0</v>
      </c>
      <c r="T9" s="70" t="str">
        <f t="shared" ref="T9:T67" si="3">IF(S9="","",IF(S9&gt;=160,"A",IF(S9&gt;=130,"B",IF(S9&gt;=100,"C",IF(S9&gt;=70,"D",IF(S9&lt;=69,"E"))))))</f>
        <v>E</v>
      </c>
      <c r="U9" s="67" t="str">
        <f>IF(English!D5="","",English!D5)</f>
        <v/>
      </c>
      <c r="V9" s="68" t="str">
        <f>IF(English!E5="","",English!E5)</f>
        <v/>
      </c>
      <c r="W9" s="68" t="str">
        <f>IF(English!F5="","",English!F5)</f>
        <v/>
      </c>
      <c r="X9" s="68" t="str">
        <f>IF(English!H5="","",English!H5)</f>
        <v/>
      </c>
      <c r="Y9" s="68" t="str">
        <f>IF(English!I5="","",English!I5)</f>
        <v/>
      </c>
      <c r="Z9" s="68" t="str">
        <f>IF(English!J5="","",English!J5)</f>
        <v/>
      </c>
      <c r="AA9" s="69">
        <f t="shared" ref="AA9:AA67" si="4">IF($A9="","",ROUND(SUM(U9:Z9),0))</f>
        <v>0</v>
      </c>
      <c r="AB9" s="70" t="str">
        <f t="shared" ref="AB9:AB67" si="5">IF(AA9="","",IF(AA9&gt;=160,"A",IF(AA9&gt;=130,"B",IF(AA9&gt;=100,"C",IF(AA9&gt;=70,"D",IF(AA9&lt;=69,"E"))))))</f>
        <v>E</v>
      </c>
      <c r="AC9" s="67" t="str">
        <f>IF(Evs!D5="","",Evs!D5)</f>
        <v/>
      </c>
      <c r="AD9" s="68" t="str">
        <f>IF(Evs!E5="","",Evs!E5)</f>
        <v/>
      </c>
      <c r="AE9" s="68" t="str">
        <f>IF(Evs!F5="","",Evs!F5)</f>
        <v/>
      </c>
      <c r="AF9" s="68" t="str">
        <f>IF(Evs!H5="","",Evs!H5)</f>
        <v/>
      </c>
      <c r="AG9" s="68" t="str">
        <f>IF(Evs!I5="","",Evs!I5)</f>
        <v/>
      </c>
      <c r="AH9" s="68" t="str">
        <f>IF(Evs!J5="","",Evs!J5)</f>
        <v/>
      </c>
      <c r="AI9" s="69">
        <f t="shared" ref="AI9:AI67" si="6">IF($A9="","",ROUND(SUM(AC9:AH9),0))</f>
        <v>0</v>
      </c>
      <c r="AJ9" s="70" t="str">
        <f t="shared" ref="AJ9:AJ67" si="7">IF(AI9="","",IF(AI9&gt;=160,"A",IF(AI9&gt;=130,"B",IF(AI9&gt;=100,"C",IF(AI9&gt;=70,"D",IF(AI9&lt;=69,"E"))))))</f>
        <v>E</v>
      </c>
      <c r="AK9" s="50" t="str">
        <f>IF('SEM2 PATRAK-B'!AQ7="",'SEM1 PATRAK-B'!AQ7,(ROUND(('SEM1 PATRAK-B'!AQ7+'SEM2 PATRAK-B'!AQ7)/2,0)))</f>
        <v/>
      </c>
      <c r="AL9" s="89" t="str">
        <f t="shared" ref="AL9:AL67" si="8">IF(AK9="","",IF(AK9&gt;=160,"A",IF(AK9&gt;=130,"B",IF(AK9&gt;=100,"C",IF(AK9&gt;=70,"D",IF(AK9&lt;=69,"E"))))))</f>
        <v/>
      </c>
      <c r="AM9" s="90" t="str">
        <f t="shared" ref="AM9:AM67" si="9">IF(OR(K9="",S9="",AA9="",AI9="",AK9=""),"",K9+S9+AA9+AI9+AK9)</f>
        <v/>
      </c>
      <c r="AN9" s="90" t="str">
        <f t="shared" ref="AN9:AN67" si="10">IF(AM9="","",IF(AM9&gt;=800,"A",IF(AM9&gt;=650,"B",IF(AM9&gt;=500,"C",IF(AM9&gt;=350,"D",IF(AM9&lt;=349,"E"))))))</f>
        <v/>
      </c>
      <c r="AO9" s="46" t="str">
        <f>IF('Attandance Day'!C5="","",'Attandance Day'!C5)</f>
        <v/>
      </c>
      <c r="AP9" s="97" t="str">
        <f t="shared" ref="AP9:AP67" si="11">IFERROR(AM9/$AM$6,"")</f>
        <v/>
      </c>
      <c r="AQ9" s="98" t="str">
        <f t="shared" ref="AQ9:AQ67" si="12">IF(AM9="","",RANK(AM9,AM$8:AM$67))</f>
        <v/>
      </c>
    </row>
    <row r="10" spans="1:43" ht="24.9" customHeight="1">
      <c r="A10" s="63">
        <f>IF('Data Entry'!A10="","",'Data Entry'!A10)</f>
        <v>3</v>
      </c>
      <c r="B10" s="64" t="str">
        <f>IF('Data Entry'!B10="","",'Data Entry'!B10)</f>
        <v/>
      </c>
      <c r="C10" s="65" t="str">
        <f>IF('Data Entry'!C10="","",'Data Entry'!C10)</f>
        <v/>
      </c>
      <c r="D10" s="66" t="str">
        <f>IF('Data Entry'!D10="","",'Data Entry'!D10)</f>
        <v/>
      </c>
      <c r="E10" s="67" t="str">
        <f>IF(Gujarati!D6="","",Gujarati!D6)</f>
        <v/>
      </c>
      <c r="F10" s="68" t="str">
        <f>IF(Gujarati!E6="","",Gujarati!E6)</f>
        <v/>
      </c>
      <c r="G10" s="68" t="str">
        <f>IF(Gujarati!F6="","",Gujarati!F6)</f>
        <v/>
      </c>
      <c r="H10" s="68" t="str">
        <f>IF(Gujarati!H6="","",Gujarati!H6)</f>
        <v/>
      </c>
      <c r="I10" s="68" t="str">
        <f>IF(Gujarati!I6="","",Gujarati!I6)</f>
        <v/>
      </c>
      <c r="J10" s="68" t="str">
        <f>IF(Gujarati!J6="","",Gujarati!J6)</f>
        <v/>
      </c>
      <c r="K10" s="69">
        <f t="shared" si="0"/>
        <v>0</v>
      </c>
      <c r="L10" s="70" t="str">
        <f t="shared" si="1"/>
        <v>E</v>
      </c>
      <c r="M10" s="67" t="str">
        <f>IF(Maths!D6="","",Maths!D6)</f>
        <v/>
      </c>
      <c r="N10" s="68" t="str">
        <f>IF(Maths!E6="","",Maths!E6)</f>
        <v/>
      </c>
      <c r="O10" s="68" t="str">
        <f>IF(Maths!F6="","",Maths!F6)</f>
        <v/>
      </c>
      <c r="P10" s="68" t="str">
        <f>IF(Maths!H6="","",Maths!H6)</f>
        <v/>
      </c>
      <c r="Q10" s="68" t="str">
        <f>IF(Maths!I6="","",Maths!I6)</f>
        <v/>
      </c>
      <c r="R10" s="68" t="str">
        <f>IF(Maths!J6="","",Maths!J6)</f>
        <v/>
      </c>
      <c r="S10" s="69">
        <f t="shared" si="2"/>
        <v>0</v>
      </c>
      <c r="T10" s="70" t="str">
        <f t="shared" si="3"/>
        <v>E</v>
      </c>
      <c r="U10" s="67" t="str">
        <f>IF(English!D6="","",English!D6)</f>
        <v/>
      </c>
      <c r="V10" s="68" t="str">
        <f>IF(English!E6="","",English!E6)</f>
        <v/>
      </c>
      <c r="W10" s="68" t="str">
        <f>IF(English!F6="","",English!F6)</f>
        <v/>
      </c>
      <c r="X10" s="68" t="str">
        <f>IF(English!H6="","",English!H6)</f>
        <v/>
      </c>
      <c r="Y10" s="68" t="str">
        <f>IF(English!I6="","",English!I6)</f>
        <v/>
      </c>
      <c r="Z10" s="68" t="str">
        <f>IF(English!J6="","",English!J6)</f>
        <v/>
      </c>
      <c r="AA10" s="69">
        <f t="shared" si="4"/>
        <v>0</v>
      </c>
      <c r="AB10" s="70" t="str">
        <f t="shared" si="5"/>
        <v>E</v>
      </c>
      <c r="AC10" s="67" t="str">
        <f>IF(Evs!D6="","",Evs!D6)</f>
        <v/>
      </c>
      <c r="AD10" s="68" t="str">
        <f>IF(Evs!E6="","",Evs!E6)</f>
        <v/>
      </c>
      <c r="AE10" s="68" t="str">
        <f>IF(Evs!F6="","",Evs!F6)</f>
        <v/>
      </c>
      <c r="AF10" s="68" t="str">
        <f>IF(Evs!H6="","",Evs!H6)</f>
        <v/>
      </c>
      <c r="AG10" s="68" t="str">
        <f>IF(Evs!I6="","",Evs!I6)</f>
        <v/>
      </c>
      <c r="AH10" s="68" t="str">
        <f>IF(Evs!J6="","",Evs!J6)</f>
        <v/>
      </c>
      <c r="AI10" s="69">
        <f t="shared" si="6"/>
        <v>0</v>
      </c>
      <c r="AJ10" s="70" t="str">
        <f t="shared" si="7"/>
        <v>E</v>
      </c>
      <c r="AK10" s="50" t="str">
        <f>IF('SEM2 PATRAK-B'!AQ8="",'SEM1 PATRAK-B'!AQ8,(ROUND(('SEM1 PATRAK-B'!AQ8+'SEM2 PATRAK-B'!AQ8)/2,0)))</f>
        <v/>
      </c>
      <c r="AL10" s="89" t="str">
        <f t="shared" si="8"/>
        <v/>
      </c>
      <c r="AM10" s="90" t="str">
        <f t="shared" si="9"/>
        <v/>
      </c>
      <c r="AN10" s="90" t="str">
        <f t="shared" si="10"/>
        <v/>
      </c>
      <c r="AO10" s="46" t="str">
        <f>IF('Attandance Day'!C6="","",'Attandance Day'!C6)</f>
        <v/>
      </c>
      <c r="AP10" s="97" t="str">
        <f t="shared" si="11"/>
        <v/>
      </c>
      <c r="AQ10" s="98" t="str">
        <f t="shared" si="12"/>
        <v/>
      </c>
    </row>
    <row r="11" spans="1:43" ht="24.9" customHeight="1">
      <c r="A11" s="63">
        <f>IF('Data Entry'!A11="","",'Data Entry'!A11)</f>
        <v>4</v>
      </c>
      <c r="B11" s="64" t="str">
        <f>IF('Data Entry'!B11="","",'Data Entry'!B11)</f>
        <v/>
      </c>
      <c r="C11" s="65" t="str">
        <f>IF('Data Entry'!C11="","",'Data Entry'!C11)</f>
        <v/>
      </c>
      <c r="D11" s="66" t="str">
        <f>IF('Data Entry'!D11="","",'Data Entry'!D11)</f>
        <v/>
      </c>
      <c r="E11" s="67" t="str">
        <f>IF(Gujarati!D7="","",Gujarati!D7)</f>
        <v/>
      </c>
      <c r="F11" s="68" t="str">
        <f>IF(Gujarati!E7="","",Gujarati!E7)</f>
        <v/>
      </c>
      <c r="G11" s="68" t="str">
        <f>IF(Gujarati!F7="","",Gujarati!F7)</f>
        <v/>
      </c>
      <c r="H11" s="68" t="str">
        <f>IF(Gujarati!H7="","",Gujarati!H7)</f>
        <v/>
      </c>
      <c r="I11" s="68" t="str">
        <f>IF(Gujarati!I7="","",Gujarati!I7)</f>
        <v/>
      </c>
      <c r="J11" s="68" t="str">
        <f>IF(Gujarati!J7="","",Gujarati!J7)</f>
        <v/>
      </c>
      <c r="K11" s="69">
        <f t="shared" si="0"/>
        <v>0</v>
      </c>
      <c r="L11" s="70" t="str">
        <f t="shared" si="1"/>
        <v>E</v>
      </c>
      <c r="M11" s="67" t="str">
        <f>IF(Maths!D7="","",Maths!D7)</f>
        <v/>
      </c>
      <c r="N11" s="68" t="str">
        <f>IF(Maths!E7="","",Maths!E7)</f>
        <v/>
      </c>
      <c r="O11" s="68" t="str">
        <f>IF(Maths!F7="","",Maths!F7)</f>
        <v/>
      </c>
      <c r="P11" s="68" t="str">
        <f>IF(Maths!H7="","",Maths!H7)</f>
        <v/>
      </c>
      <c r="Q11" s="68" t="str">
        <f>IF(Maths!I7="","",Maths!I7)</f>
        <v/>
      </c>
      <c r="R11" s="68" t="str">
        <f>IF(Maths!J7="","",Maths!J7)</f>
        <v/>
      </c>
      <c r="S11" s="69">
        <f t="shared" si="2"/>
        <v>0</v>
      </c>
      <c r="T11" s="70" t="str">
        <f t="shared" si="3"/>
        <v>E</v>
      </c>
      <c r="U11" s="67" t="str">
        <f>IF(English!D7="","",English!D7)</f>
        <v/>
      </c>
      <c r="V11" s="68" t="str">
        <f>IF(English!E7="","",English!E7)</f>
        <v/>
      </c>
      <c r="W11" s="68" t="str">
        <f>IF(English!F7="","",English!F7)</f>
        <v/>
      </c>
      <c r="X11" s="68" t="str">
        <f>IF(English!H7="","",English!H7)</f>
        <v/>
      </c>
      <c r="Y11" s="68" t="str">
        <f>IF(English!I7="","",English!I7)</f>
        <v/>
      </c>
      <c r="Z11" s="68" t="str">
        <f>IF(English!J7="","",English!J7)</f>
        <v/>
      </c>
      <c r="AA11" s="69">
        <f t="shared" si="4"/>
        <v>0</v>
      </c>
      <c r="AB11" s="70" t="str">
        <f t="shared" si="5"/>
        <v>E</v>
      </c>
      <c r="AC11" s="67" t="str">
        <f>IF(Evs!D7="","",Evs!D7)</f>
        <v/>
      </c>
      <c r="AD11" s="68" t="str">
        <f>IF(Evs!E7="","",Evs!E7)</f>
        <v/>
      </c>
      <c r="AE11" s="68" t="str">
        <f>IF(Evs!F7="","",Evs!F7)</f>
        <v/>
      </c>
      <c r="AF11" s="68" t="str">
        <f>IF(Evs!H7="","",Evs!H7)</f>
        <v/>
      </c>
      <c r="AG11" s="68" t="str">
        <f>IF(Evs!I7="","",Evs!I7)</f>
        <v/>
      </c>
      <c r="AH11" s="68" t="str">
        <f>IF(Evs!J7="","",Evs!J7)</f>
        <v/>
      </c>
      <c r="AI11" s="69">
        <f t="shared" si="6"/>
        <v>0</v>
      </c>
      <c r="AJ11" s="70" t="str">
        <f t="shared" si="7"/>
        <v>E</v>
      </c>
      <c r="AK11" s="50" t="str">
        <f>IF('SEM2 PATRAK-B'!AQ9="",'SEM1 PATRAK-B'!AQ9,(ROUND(('SEM1 PATRAK-B'!AQ9+'SEM2 PATRAK-B'!AQ9)/2,0)))</f>
        <v/>
      </c>
      <c r="AL11" s="89" t="str">
        <f t="shared" si="8"/>
        <v/>
      </c>
      <c r="AM11" s="90" t="str">
        <f t="shared" si="9"/>
        <v/>
      </c>
      <c r="AN11" s="90" t="str">
        <f t="shared" si="10"/>
        <v/>
      </c>
      <c r="AO11" s="46" t="str">
        <f>IF('Attandance Day'!C7="","",'Attandance Day'!C7)</f>
        <v/>
      </c>
      <c r="AP11" s="97" t="str">
        <f t="shared" si="11"/>
        <v/>
      </c>
      <c r="AQ11" s="98" t="str">
        <f t="shared" si="12"/>
        <v/>
      </c>
    </row>
    <row r="12" spans="1:43" ht="24.9" customHeight="1">
      <c r="A12" s="63">
        <f>IF('Data Entry'!A12="","",'Data Entry'!A12)</f>
        <v>5</v>
      </c>
      <c r="B12" s="64" t="str">
        <f>IF('Data Entry'!B12="","",'Data Entry'!B12)</f>
        <v/>
      </c>
      <c r="C12" s="65" t="str">
        <f>IF('Data Entry'!C12="","",'Data Entry'!C12)</f>
        <v/>
      </c>
      <c r="D12" s="66" t="str">
        <f>IF('Data Entry'!D12="","",'Data Entry'!D12)</f>
        <v/>
      </c>
      <c r="E12" s="67" t="str">
        <f>IF(Gujarati!D8="","",Gujarati!D8)</f>
        <v/>
      </c>
      <c r="F12" s="68" t="str">
        <f>IF(Gujarati!E8="","",Gujarati!E8)</f>
        <v/>
      </c>
      <c r="G12" s="68" t="str">
        <f>IF(Gujarati!F8="","",Gujarati!F8)</f>
        <v/>
      </c>
      <c r="H12" s="68" t="str">
        <f>IF(Gujarati!H8="","",Gujarati!H8)</f>
        <v/>
      </c>
      <c r="I12" s="68" t="str">
        <f>IF(Gujarati!I8="","",Gujarati!I8)</f>
        <v/>
      </c>
      <c r="J12" s="68" t="str">
        <f>IF(Gujarati!J8="","",Gujarati!J8)</f>
        <v/>
      </c>
      <c r="K12" s="69">
        <f t="shared" si="0"/>
        <v>0</v>
      </c>
      <c r="L12" s="70" t="str">
        <f t="shared" si="1"/>
        <v>E</v>
      </c>
      <c r="M12" s="67" t="str">
        <f>IF(Maths!D8="","",Maths!D8)</f>
        <v/>
      </c>
      <c r="N12" s="68" t="str">
        <f>IF(Maths!E8="","",Maths!E8)</f>
        <v/>
      </c>
      <c r="O12" s="68" t="str">
        <f>IF(Maths!F8="","",Maths!F8)</f>
        <v/>
      </c>
      <c r="P12" s="68" t="str">
        <f>IF(Maths!H8="","",Maths!H8)</f>
        <v/>
      </c>
      <c r="Q12" s="68" t="str">
        <f>IF(Maths!I8="","",Maths!I8)</f>
        <v/>
      </c>
      <c r="R12" s="68" t="str">
        <f>IF(Maths!J8="","",Maths!J8)</f>
        <v/>
      </c>
      <c r="S12" s="69">
        <f t="shared" si="2"/>
        <v>0</v>
      </c>
      <c r="T12" s="70" t="str">
        <f t="shared" si="3"/>
        <v>E</v>
      </c>
      <c r="U12" s="67" t="str">
        <f>IF(English!D8="","",English!D8)</f>
        <v/>
      </c>
      <c r="V12" s="68" t="str">
        <f>IF(English!E8="","",English!E8)</f>
        <v/>
      </c>
      <c r="W12" s="68" t="str">
        <f>IF(English!F8="","",English!F8)</f>
        <v/>
      </c>
      <c r="X12" s="68" t="str">
        <f>IF(English!H8="","",English!H8)</f>
        <v/>
      </c>
      <c r="Y12" s="68" t="str">
        <f>IF(English!I8="","",English!I8)</f>
        <v/>
      </c>
      <c r="Z12" s="68" t="str">
        <f>IF(English!J8="","",English!J8)</f>
        <v/>
      </c>
      <c r="AA12" s="69">
        <f t="shared" si="4"/>
        <v>0</v>
      </c>
      <c r="AB12" s="70" t="str">
        <f t="shared" si="5"/>
        <v>E</v>
      </c>
      <c r="AC12" s="67" t="str">
        <f>IF(Evs!D8="","",Evs!D8)</f>
        <v/>
      </c>
      <c r="AD12" s="68" t="str">
        <f>IF(Evs!E8="","",Evs!E8)</f>
        <v/>
      </c>
      <c r="AE12" s="68" t="str">
        <f>IF(Evs!F8="","",Evs!F8)</f>
        <v/>
      </c>
      <c r="AF12" s="68" t="str">
        <f>IF(Evs!H8="","",Evs!H8)</f>
        <v/>
      </c>
      <c r="AG12" s="68" t="str">
        <f>IF(Evs!I8="","",Evs!I8)</f>
        <v/>
      </c>
      <c r="AH12" s="68" t="str">
        <f>IF(Evs!J8="","",Evs!J8)</f>
        <v/>
      </c>
      <c r="AI12" s="69">
        <f t="shared" si="6"/>
        <v>0</v>
      </c>
      <c r="AJ12" s="70" t="str">
        <f t="shared" si="7"/>
        <v>E</v>
      </c>
      <c r="AK12" s="50" t="str">
        <f>IF('SEM2 PATRAK-B'!AQ10="",'SEM1 PATRAK-B'!AQ10,(ROUND(('SEM1 PATRAK-B'!AQ10+'SEM2 PATRAK-B'!AQ10)/2,0)))</f>
        <v/>
      </c>
      <c r="AL12" s="89" t="str">
        <f t="shared" si="8"/>
        <v/>
      </c>
      <c r="AM12" s="90" t="str">
        <f t="shared" si="9"/>
        <v/>
      </c>
      <c r="AN12" s="90" t="str">
        <f t="shared" si="10"/>
        <v/>
      </c>
      <c r="AO12" s="46" t="str">
        <f>IF('Attandance Day'!C8="","",'Attandance Day'!C8)</f>
        <v/>
      </c>
      <c r="AP12" s="97" t="str">
        <f t="shared" si="11"/>
        <v/>
      </c>
      <c r="AQ12" s="98" t="str">
        <f t="shared" si="12"/>
        <v/>
      </c>
    </row>
    <row r="13" spans="1:43" ht="24.9" customHeight="1">
      <c r="A13" s="63">
        <f>IF('Data Entry'!A13="","",'Data Entry'!A13)</f>
        <v>6</v>
      </c>
      <c r="B13" s="64" t="str">
        <f>IF('Data Entry'!B13="","",'Data Entry'!B13)</f>
        <v/>
      </c>
      <c r="C13" s="65" t="str">
        <f>IF('Data Entry'!C13="","",'Data Entry'!C13)</f>
        <v/>
      </c>
      <c r="D13" s="66" t="str">
        <f>IF('Data Entry'!D13="","",'Data Entry'!D13)</f>
        <v/>
      </c>
      <c r="E13" s="67" t="str">
        <f>IF(Gujarati!D9="","",Gujarati!D9)</f>
        <v/>
      </c>
      <c r="F13" s="68" t="str">
        <f>IF(Gujarati!E9="","",Gujarati!E9)</f>
        <v/>
      </c>
      <c r="G13" s="68" t="str">
        <f>IF(Gujarati!F9="","",Gujarati!F9)</f>
        <v/>
      </c>
      <c r="H13" s="68" t="str">
        <f>IF(Gujarati!H9="","",Gujarati!H9)</f>
        <v/>
      </c>
      <c r="I13" s="68" t="str">
        <f>IF(Gujarati!I9="","",Gujarati!I9)</f>
        <v/>
      </c>
      <c r="J13" s="68" t="str">
        <f>IF(Gujarati!J9="","",Gujarati!J9)</f>
        <v/>
      </c>
      <c r="K13" s="69">
        <f t="shared" si="0"/>
        <v>0</v>
      </c>
      <c r="L13" s="70" t="str">
        <f t="shared" si="1"/>
        <v>E</v>
      </c>
      <c r="M13" s="67" t="str">
        <f>IF(Maths!D9="","",Maths!D9)</f>
        <v/>
      </c>
      <c r="N13" s="68" t="str">
        <f>IF(Maths!E9="","",Maths!E9)</f>
        <v/>
      </c>
      <c r="O13" s="68" t="str">
        <f>IF(Maths!F9="","",Maths!F9)</f>
        <v/>
      </c>
      <c r="P13" s="68" t="str">
        <f>IF(Maths!H9="","",Maths!H9)</f>
        <v/>
      </c>
      <c r="Q13" s="68" t="str">
        <f>IF(Maths!I9="","",Maths!I9)</f>
        <v/>
      </c>
      <c r="R13" s="68" t="str">
        <f>IF(Maths!J9="","",Maths!J9)</f>
        <v/>
      </c>
      <c r="S13" s="69">
        <f t="shared" si="2"/>
        <v>0</v>
      </c>
      <c r="T13" s="70" t="str">
        <f t="shared" si="3"/>
        <v>E</v>
      </c>
      <c r="U13" s="67" t="str">
        <f>IF(English!D9="","",English!D9)</f>
        <v/>
      </c>
      <c r="V13" s="68" t="str">
        <f>IF(English!E9="","",English!E9)</f>
        <v/>
      </c>
      <c r="W13" s="68" t="str">
        <f>IF(English!F9="","",English!F9)</f>
        <v/>
      </c>
      <c r="X13" s="68" t="str">
        <f>IF(English!H9="","",English!H9)</f>
        <v/>
      </c>
      <c r="Y13" s="68" t="str">
        <f>IF(English!I9="","",English!I9)</f>
        <v/>
      </c>
      <c r="Z13" s="68" t="str">
        <f>IF(English!J9="","",English!J9)</f>
        <v/>
      </c>
      <c r="AA13" s="69">
        <f t="shared" si="4"/>
        <v>0</v>
      </c>
      <c r="AB13" s="70" t="str">
        <f t="shared" si="5"/>
        <v>E</v>
      </c>
      <c r="AC13" s="67" t="str">
        <f>IF(Evs!D9="","",Evs!D9)</f>
        <v/>
      </c>
      <c r="AD13" s="68" t="str">
        <f>IF(Evs!E9="","",Evs!E9)</f>
        <v/>
      </c>
      <c r="AE13" s="68" t="str">
        <f>IF(Evs!F9="","",Evs!F9)</f>
        <v/>
      </c>
      <c r="AF13" s="68" t="str">
        <f>IF(Evs!H9="","",Evs!H9)</f>
        <v/>
      </c>
      <c r="AG13" s="68" t="str">
        <f>IF(Evs!I9="","",Evs!I9)</f>
        <v/>
      </c>
      <c r="AH13" s="68" t="str">
        <f>IF(Evs!J9="","",Evs!J9)</f>
        <v/>
      </c>
      <c r="AI13" s="69">
        <f t="shared" si="6"/>
        <v>0</v>
      </c>
      <c r="AJ13" s="70" t="str">
        <f t="shared" si="7"/>
        <v>E</v>
      </c>
      <c r="AK13" s="50" t="str">
        <f>IF('SEM2 PATRAK-B'!AQ11="",'SEM1 PATRAK-B'!AQ11,(ROUND(('SEM1 PATRAK-B'!AQ11+'SEM2 PATRAK-B'!AQ11)/2,0)))</f>
        <v/>
      </c>
      <c r="AL13" s="89" t="str">
        <f t="shared" si="8"/>
        <v/>
      </c>
      <c r="AM13" s="90" t="str">
        <f t="shared" si="9"/>
        <v/>
      </c>
      <c r="AN13" s="90" t="str">
        <f t="shared" si="10"/>
        <v/>
      </c>
      <c r="AO13" s="46" t="str">
        <f>IF('Attandance Day'!C9="","",'Attandance Day'!C9)</f>
        <v/>
      </c>
      <c r="AP13" s="97" t="str">
        <f t="shared" si="11"/>
        <v/>
      </c>
      <c r="AQ13" s="98" t="str">
        <f t="shared" si="12"/>
        <v/>
      </c>
    </row>
    <row r="14" spans="1:43" ht="24.9" customHeight="1">
      <c r="A14" s="63">
        <f>IF('Data Entry'!A14="","",'Data Entry'!A14)</f>
        <v>7</v>
      </c>
      <c r="B14" s="64" t="str">
        <f>IF('Data Entry'!B14="","",'Data Entry'!B14)</f>
        <v/>
      </c>
      <c r="C14" s="65" t="str">
        <f>IF('Data Entry'!C14="","",'Data Entry'!C14)</f>
        <v/>
      </c>
      <c r="D14" s="66" t="str">
        <f>IF('Data Entry'!D14="","",'Data Entry'!D14)</f>
        <v/>
      </c>
      <c r="E14" s="67" t="str">
        <f>IF(Gujarati!D10="","",Gujarati!D10)</f>
        <v/>
      </c>
      <c r="F14" s="68" t="str">
        <f>IF(Gujarati!E10="","",Gujarati!E10)</f>
        <v/>
      </c>
      <c r="G14" s="68" t="str">
        <f>IF(Gujarati!F10="","",Gujarati!F10)</f>
        <v/>
      </c>
      <c r="H14" s="68" t="str">
        <f>IF(Gujarati!H10="","",Gujarati!H10)</f>
        <v/>
      </c>
      <c r="I14" s="68" t="str">
        <f>IF(Gujarati!I10="","",Gujarati!I10)</f>
        <v/>
      </c>
      <c r="J14" s="68" t="str">
        <f>IF(Gujarati!J10="","",Gujarati!J10)</f>
        <v/>
      </c>
      <c r="K14" s="69">
        <f t="shared" si="0"/>
        <v>0</v>
      </c>
      <c r="L14" s="70" t="str">
        <f t="shared" si="1"/>
        <v>E</v>
      </c>
      <c r="M14" s="67" t="str">
        <f>IF(Maths!D10="","",Maths!D10)</f>
        <v/>
      </c>
      <c r="N14" s="68" t="str">
        <f>IF(Maths!E10="","",Maths!E10)</f>
        <v/>
      </c>
      <c r="O14" s="68" t="str">
        <f>IF(Maths!F10="","",Maths!F10)</f>
        <v/>
      </c>
      <c r="P14" s="68" t="str">
        <f>IF(Maths!H10="","",Maths!H10)</f>
        <v/>
      </c>
      <c r="Q14" s="68" t="str">
        <f>IF(Maths!I10="","",Maths!I10)</f>
        <v/>
      </c>
      <c r="R14" s="68" t="str">
        <f>IF(Maths!J10="","",Maths!J10)</f>
        <v/>
      </c>
      <c r="S14" s="69">
        <f t="shared" si="2"/>
        <v>0</v>
      </c>
      <c r="T14" s="70" t="str">
        <f t="shared" si="3"/>
        <v>E</v>
      </c>
      <c r="U14" s="67" t="str">
        <f>IF(English!D10="","",English!D10)</f>
        <v/>
      </c>
      <c r="V14" s="68" t="str">
        <f>IF(English!E10="","",English!E10)</f>
        <v/>
      </c>
      <c r="W14" s="68" t="str">
        <f>IF(English!F10="","",English!F10)</f>
        <v/>
      </c>
      <c r="X14" s="68" t="str">
        <f>IF(English!H10="","",English!H10)</f>
        <v/>
      </c>
      <c r="Y14" s="68" t="str">
        <f>IF(English!I10="","",English!I10)</f>
        <v/>
      </c>
      <c r="Z14" s="68" t="str">
        <f>IF(English!J10="","",English!J10)</f>
        <v/>
      </c>
      <c r="AA14" s="69">
        <f t="shared" si="4"/>
        <v>0</v>
      </c>
      <c r="AB14" s="70" t="str">
        <f t="shared" si="5"/>
        <v>E</v>
      </c>
      <c r="AC14" s="67" t="str">
        <f>IF(Evs!D10="","",Evs!D10)</f>
        <v/>
      </c>
      <c r="AD14" s="68" t="str">
        <f>IF(Evs!E10="","",Evs!E10)</f>
        <v/>
      </c>
      <c r="AE14" s="68" t="str">
        <f>IF(Evs!F10="","",Evs!F10)</f>
        <v/>
      </c>
      <c r="AF14" s="68" t="str">
        <f>IF(Evs!H10="","",Evs!H10)</f>
        <v/>
      </c>
      <c r="AG14" s="68" t="str">
        <f>IF(Evs!I10="","",Evs!I10)</f>
        <v/>
      </c>
      <c r="AH14" s="68" t="str">
        <f>IF(Evs!J10="","",Evs!J10)</f>
        <v/>
      </c>
      <c r="AI14" s="69">
        <f t="shared" si="6"/>
        <v>0</v>
      </c>
      <c r="AJ14" s="70" t="str">
        <f t="shared" si="7"/>
        <v>E</v>
      </c>
      <c r="AK14" s="50" t="str">
        <f>IF('SEM2 PATRAK-B'!AQ12="",'SEM1 PATRAK-B'!AQ12,(ROUND(('SEM1 PATRAK-B'!AQ12+'SEM2 PATRAK-B'!AQ12)/2,0)))</f>
        <v/>
      </c>
      <c r="AL14" s="89" t="str">
        <f t="shared" si="8"/>
        <v/>
      </c>
      <c r="AM14" s="90" t="str">
        <f t="shared" si="9"/>
        <v/>
      </c>
      <c r="AN14" s="90" t="str">
        <f t="shared" si="10"/>
        <v/>
      </c>
      <c r="AO14" s="46" t="str">
        <f>IF('Attandance Day'!C10="","",'Attandance Day'!C10)</f>
        <v/>
      </c>
      <c r="AP14" s="97" t="str">
        <f t="shared" si="11"/>
        <v/>
      </c>
      <c r="AQ14" s="98" t="str">
        <f t="shared" si="12"/>
        <v/>
      </c>
    </row>
    <row r="15" spans="1:43" ht="24.9" customHeight="1">
      <c r="A15" s="63">
        <f>IF('Data Entry'!A15="","",'Data Entry'!A15)</f>
        <v>8</v>
      </c>
      <c r="B15" s="64" t="str">
        <f>IF('Data Entry'!B15="","",'Data Entry'!B15)</f>
        <v/>
      </c>
      <c r="C15" s="65" t="str">
        <f>IF('Data Entry'!C15="","",'Data Entry'!C15)</f>
        <v/>
      </c>
      <c r="D15" s="66" t="str">
        <f>IF('Data Entry'!D15="","",'Data Entry'!D15)</f>
        <v/>
      </c>
      <c r="E15" s="67" t="str">
        <f>IF(Gujarati!D11="","",Gujarati!D11)</f>
        <v/>
      </c>
      <c r="F15" s="68" t="str">
        <f>IF(Gujarati!E11="","",Gujarati!E11)</f>
        <v/>
      </c>
      <c r="G15" s="68" t="str">
        <f>IF(Gujarati!F11="","",Gujarati!F11)</f>
        <v/>
      </c>
      <c r="H15" s="68" t="str">
        <f>IF(Gujarati!H11="","",Gujarati!H11)</f>
        <v/>
      </c>
      <c r="I15" s="68" t="str">
        <f>IF(Gujarati!I11="","",Gujarati!I11)</f>
        <v/>
      </c>
      <c r="J15" s="68" t="str">
        <f>IF(Gujarati!J11="","",Gujarati!J11)</f>
        <v/>
      </c>
      <c r="K15" s="69">
        <f t="shared" si="0"/>
        <v>0</v>
      </c>
      <c r="L15" s="70" t="str">
        <f t="shared" si="1"/>
        <v>E</v>
      </c>
      <c r="M15" s="67" t="str">
        <f>IF(Maths!D11="","",Maths!D11)</f>
        <v/>
      </c>
      <c r="N15" s="68" t="str">
        <f>IF(Maths!E11="","",Maths!E11)</f>
        <v/>
      </c>
      <c r="O15" s="68" t="str">
        <f>IF(Maths!F11="","",Maths!F11)</f>
        <v/>
      </c>
      <c r="P15" s="68" t="str">
        <f>IF(Maths!H11="","",Maths!H11)</f>
        <v/>
      </c>
      <c r="Q15" s="68" t="str">
        <f>IF(Maths!I11="","",Maths!I11)</f>
        <v/>
      </c>
      <c r="R15" s="68" t="str">
        <f>IF(Maths!J11="","",Maths!J11)</f>
        <v/>
      </c>
      <c r="S15" s="69">
        <f t="shared" si="2"/>
        <v>0</v>
      </c>
      <c r="T15" s="70" t="str">
        <f t="shared" si="3"/>
        <v>E</v>
      </c>
      <c r="U15" s="67" t="str">
        <f>IF(English!D11="","",English!D11)</f>
        <v/>
      </c>
      <c r="V15" s="68" t="str">
        <f>IF(English!E11="","",English!E11)</f>
        <v/>
      </c>
      <c r="W15" s="68" t="str">
        <f>IF(English!F11="","",English!F11)</f>
        <v/>
      </c>
      <c r="X15" s="68" t="str">
        <f>IF(English!H11="","",English!H11)</f>
        <v/>
      </c>
      <c r="Y15" s="68" t="str">
        <f>IF(English!I11="","",English!I11)</f>
        <v/>
      </c>
      <c r="Z15" s="68" t="str">
        <f>IF(English!J11="","",English!J11)</f>
        <v/>
      </c>
      <c r="AA15" s="69">
        <f t="shared" si="4"/>
        <v>0</v>
      </c>
      <c r="AB15" s="70" t="str">
        <f t="shared" si="5"/>
        <v>E</v>
      </c>
      <c r="AC15" s="67" t="str">
        <f>IF(Evs!D11="","",Evs!D11)</f>
        <v/>
      </c>
      <c r="AD15" s="68" t="str">
        <f>IF(Evs!E11="","",Evs!E11)</f>
        <v/>
      </c>
      <c r="AE15" s="68" t="str">
        <f>IF(Evs!F11="","",Evs!F11)</f>
        <v/>
      </c>
      <c r="AF15" s="68" t="str">
        <f>IF(Evs!H11="","",Evs!H11)</f>
        <v/>
      </c>
      <c r="AG15" s="68" t="str">
        <f>IF(Evs!I11="","",Evs!I11)</f>
        <v/>
      </c>
      <c r="AH15" s="68" t="str">
        <f>IF(Evs!J11="","",Evs!J11)</f>
        <v/>
      </c>
      <c r="AI15" s="69">
        <f t="shared" si="6"/>
        <v>0</v>
      </c>
      <c r="AJ15" s="70" t="str">
        <f t="shared" si="7"/>
        <v>E</v>
      </c>
      <c r="AK15" s="50" t="str">
        <f>IF('SEM2 PATRAK-B'!AQ13="",'SEM1 PATRAK-B'!AQ13,(ROUND(('SEM1 PATRAK-B'!AQ13+'SEM2 PATRAK-B'!AQ13)/2,0)))</f>
        <v/>
      </c>
      <c r="AL15" s="89" t="str">
        <f t="shared" si="8"/>
        <v/>
      </c>
      <c r="AM15" s="90" t="str">
        <f t="shared" si="9"/>
        <v/>
      </c>
      <c r="AN15" s="90" t="str">
        <f t="shared" si="10"/>
        <v/>
      </c>
      <c r="AO15" s="46" t="str">
        <f>IF('Attandance Day'!C11="","",'Attandance Day'!C11)</f>
        <v/>
      </c>
      <c r="AP15" s="97" t="str">
        <f t="shared" si="11"/>
        <v/>
      </c>
      <c r="AQ15" s="98" t="str">
        <f t="shared" si="12"/>
        <v/>
      </c>
    </row>
    <row r="16" spans="1:43" ht="24.9" customHeight="1">
      <c r="A16" s="63">
        <f>IF('Data Entry'!A16="","",'Data Entry'!A16)</f>
        <v>9</v>
      </c>
      <c r="B16" s="64" t="str">
        <f>IF('Data Entry'!B16="","",'Data Entry'!B16)</f>
        <v/>
      </c>
      <c r="C16" s="65" t="str">
        <f>IF('Data Entry'!C16="","",'Data Entry'!C16)</f>
        <v/>
      </c>
      <c r="D16" s="66" t="str">
        <f>IF('Data Entry'!D16="","",'Data Entry'!D16)</f>
        <v/>
      </c>
      <c r="E16" s="67" t="str">
        <f>IF(Gujarati!D12="","",Gujarati!D12)</f>
        <v/>
      </c>
      <c r="F16" s="68" t="str">
        <f>IF(Gujarati!E12="","",Gujarati!E12)</f>
        <v/>
      </c>
      <c r="G16" s="68" t="str">
        <f>IF(Gujarati!F12="","",Gujarati!F12)</f>
        <v/>
      </c>
      <c r="H16" s="68" t="str">
        <f>IF(Gujarati!H12="","",Gujarati!H12)</f>
        <v/>
      </c>
      <c r="I16" s="68" t="str">
        <f>IF(Gujarati!I12="","",Gujarati!I12)</f>
        <v/>
      </c>
      <c r="J16" s="68" t="str">
        <f>IF(Gujarati!J12="","",Gujarati!J12)</f>
        <v/>
      </c>
      <c r="K16" s="69">
        <f t="shared" si="0"/>
        <v>0</v>
      </c>
      <c r="L16" s="70" t="str">
        <f t="shared" si="1"/>
        <v>E</v>
      </c>
      <c r="M16" s="67" t="str">
        <f>IF(Maths!D12="","",Maths!D12)</f>
        <v/>
      </c>
      <c r="N16" s="68" t="str">
        <f>IF(Maths!E12="","",Maths!E12)</f>
        <v/>
      </c>
      <c r="O16" s="68" t="str">
        <f>IF(Maths!F12="","",Maths!F12)</f>
        <v/>
      </c>
      <c r="P16" s="68" t="str">
        <f>IF(Maths!H12="","",Maths!H12)</f>
        <v/>
      </c>
      <c r="Q16" s="68" t="str">
        <f>IF(Maths!I12="","",Maths!I12)</f>
        <v/>
      </c>
      <c r="R16" s="68" t="str">
        <f>IF(Maths!J12="","",Maths!J12)</f>
        <v/>
      </c>
      <c r="S16" s="69">
        <f t="shared" si="2"/>
        <v>0</v>
      </c>
      <c r="T16" s="70" t="str">
        <f t="shared" si="3"/>
        <v>E</v>
      </c>
      <c r="U16" s="67" t="str">
        <f>IF(English!D12="","",English!D12)</f>
        <v/>
      </c>
      <c r="V16" s="68" t="str">
        <f>IF(English!E12="","",English!E12)</f>
        <v/>
      </c>
      <c r="W16" s="68" t="str">
        <f>IF(English!F12="","",English!F12)</f>
        <v/>
      </c>
      <c r="X16" s="68" t="str">
        <f>IF(English!H12="","",English!H12)</f>
        <v/>
      </c>
      <c r="Y16" s="68" t="str">
        <f>IF(English!I12="","",English!I12)</f>
        <v/>
      </c>
      <c r="Z16" s="68" t="str">
        <f>IF(English!J12="","",English!J12)</f>
        <v/>
      </c>
      <c r="AA16" s="69">
        <f t="shared" si="4"/>
        <v>0</v>
      </c>
      <c r="AB16" s="70" t="str">
        <f t="shared" si="5"/>
        <v>E</v>
      </c>
      <c r="AC16" s="67" t="str">
        <f>IF(Evs!D12="","",Evs!D12)</f>
        <v/>
      </c>
      <c r="AD16" s="68" t="str">
        <f>IF(Evs!E12="","",Evs!E12)</f>
        <v/>
      </c>
      <c r="AE16" s="68" t="str">
        <f>IF(Evs!F12="","",Evs!F12)</f>
        <v/>
      </c>
      <c r="AF16" s="68" t="str">
        <f>IF(Evs!H12="","",Evs!H12)</f>
        <v/>
      </c>
      <c r="AG16" s="68" t="str">
        <f>IF(Evs!I12="","",Evs!I12)</f>
        <v/>
      </c>
      <c r="AH16" s="68" t="str">
        <f>IF(Evs!J12="","",Evs!J12)</f>
        <v/>
      </c>
      <c r="AI16" s="69">
        <f t="shared" si="6"/>
        <v>0</v>
      </c>
      <c r="AJ16" s="70" t="str">
        <f t="shared" si="7"/>
        <v>E</v>
      </c>
      <c r="AK16" s="50" t="str">
        <f>IF('SEM2 PATRAK-B'!AQ14="",'SEM1 PATRAK-B'!AQ14,(ROUND(('SEM1 PATRAK-B'!AQ14+'SEM2 PATRAK-B'!AQ14)/2,0)))</f>
        <v/>
      </c>
      <c r="AL16" s="89" t="str">
        <f t="shared" si="8"/>
        <v/>
      </c>
      <c r="AM16" s="90" t="str">
        <f t="shared" si="9"/>
        <v/>
      </c>
      <c r="AN16" s="90" t="str">
        <f t="shared" si="10"/>
        <v/>
      </c>
      <c r="AO16" s="46" t="str">
        <f>IF('Attandance Day'!C12="","",'Attandance Day'!C12)</f>
        <v/>
      </c>
      <c r="AP16" s="97" t="str">
        <f t="shared" si="11"/>
        <v/>
      </c>
      <c r="AQ16" s="98" t="str">
        <f t="shared" si="12"/>
        <v/>
      </c>
    </row>
    <row r="17" spans="1:43" ht="24.9" customHeight="1">
      <c r="A17" s="63">
        <f>IF('Data Entry'!A17="","",'Data Entry'!A17)</f>
        <v>10</v>
      </c>
      <c r="B17" s="64" t="str">
        <f>IF('Data Entry'!B17="","",'Data Entry'!B17)</f>
        <v/>
      </c>
      <c r="C17" s="65" t="str">
        <f>IF('Data Entry'!C17="","",'Data Entry'!C17)</f>
        <v/>
      </c>
      <c r="D17" s="66" t="str">
        <f>IF('Data Entry'!D17="","",'Data Entry'!D17)</f>
        <v/>
      </c>
      <c r="E17" s="67" t="str">
        <f>IF(Gujarati!D13="","",Gujarati!D13)</f>
        <v/>
      </c>
      <c r="F17" s="68" t="str">
        <f>IF(Gujarati!E13="","",Gujarati!E13)</f>
        <v/>
      </c>
      <c r="G17" s="68" t="str">
        <f>IF(Gujarati!F13="","",Gujarati!F13)</f>
        <v/>
      </c>
      <c r="H17" s="68" t="str">
        <f>IF(Gujarati!H13="","",Gujarati!H13)</f>
        <v/>
      </c>
      <c r="I17" s="68" t="str">
        <f>IF(Gujarati!I13="","",Gujarati!I13)</f>
        <v/>
      </c>
      <c r="J17" s="68" t="str">
        <f>IF(Gujarati!J13="","",Gujarati!J13)</f>
        <v/>
      </c>
      <c r="K17" s="69">
        <f t="shared" si="0"/>
        <v>0</v>
      </c>
      <c r="L17" s="70" t="str">
        <f t="shared" si="1"/>
        <v>E</v>
      </c>
      <c r="M17" s="67" t="str">
        <f>IF(Maths!D13="","",Maths!D13)</f>
        <v/>
      </c>
      <c r="N17" s="68" t="str">
        <f>IF(Maths!E13="","",Maths!E13)</f>
        <v/>
      </c>
      <c r="O17" s="68" t="str">
        <f>IF(Maths!F13="","",Maths!F13)</f>
        <v/>
      </c>
      <c r="P17" s="68" t="str">
        <f>IF(Maths!H13="","",Maths!H13)</f>
        <v/>
      </c>
      <c r="Q17" s="68" t="str">
        <f>IF(Maths!I13="","",Maths!I13)</f>
        <v/>
      </c>
      <c r="R17" s="68" t="str">
        <f>IF(Maths!J13="","",Maths!J13)</f>
        <v/>
      </c>
      <c r="S17" s="69">
        <f t="shared" si="2"/>
        <v>0</v>
      </c>
      <c r="T17" s="70" t="str">
        <f t="shared" si="3"/>
        <v>E</v>
      </c>
      <c r="U17" s="67" t="str">
        <f>IF(English!D13="","",English!D13)</f>
        <v/>
      </c>
      <c r="V17" s="68" t="str">
        <f>IF(English!E13="","",English!E13)</f>
        <v/>
      </c>
      <c r="W17" s="68" t="str">
        <f>IF(English!F13="","",English!F13)</f>
        <v/>
      </c>
      <c r="X17" s="68" t="str">
        <f>IF(English!H13="","",English!H13)</f>
        <v/>
      </c>
      <c r="Y17" s="68" t="str">
        <f>IF(English!I13="","",English!I13)</f>
        <v/>
      </c>
      <c r="Z17" s="68" t="str">
        <f>IF(English!J13="","",English!J13)</f>
        <v/>
      </c>
      <c r="AA17" s="69">
        <f t="shared" si="4"/>
        <v>0</v>
      </c>
      <c r="AB17" s="70" t="str">
        <f t="shared" si="5"/>
        <v>E</v>
      </c>
      <c r="AC17" s="67" t="str">
        <f>IF(Evs!D13="","",Evs!D13)</f>
        <v/>
      </c>
      <c r="AD17" s="68" t="str">
        <f>IF(Evs!E13="","",Evs!E13)</f>
        <v/>
      </c>
      <c r="AE17" s="68" t="str">
        <f>IF(Evs!F13="","",Evs!F13)</f>
        <v/>
      </c>
      <c r="AF17" s="68" t="str">
        <f>IF(Evs!H13="","",Evs!H13)</f>
        <v/>
      </c>
      <c r="AG17" s="68" t="str">
        <f>IF(Evs!I13="","",Evs!I13)</f>
        <v/>
      </c>
      <c r="AH17" s="68" t="str">
        <f>IF(Evs!J13="","",Evs!J13)</f>
        <v/>
      </c>
      <c r="AI17" s="69">
        <f t="shared" si="6"/>
        <v>0</v>
      </c>
      <c r="AJ17" s="70" t="str">
        <f t="shared" si="7"/>
        <v>E</v>
      </c>
      <c r="AK17" s="50" t="str">
        <f>IF('SEM2 PATRAK-B'!AQ15="",'SEM1 PATRAK-B'!AQ15,(ROUND(('SEM1 PATRAK-B'!AQ15+'SEM2 PATRAK-B'!AQ15)/2,0)))</f>
        <v/>
      </c>
      <c r="AL17" s="89" t="str">
        <f t="shared" si="8"/>
        <v/>
      </c>
      <c r="AM17" s="90" t="str">
        <f t="shared" si="9"/>
        <v/>
      </c>
      <c r="AN17" s="90" t="str">
        <f t="shared" si="10"/>
        <v/>
      </c>
      <c r="AO17" s="46" t="str">
        <f>IF('Attandance Day'!C13="","",'Attandance Day'!C13)</f>
        <v/>
      </c>
      <c r="AP17" s="97" t="str">
        <f t="shared" si="11"/>
        <v/>
      </c>
      <c r="AQ17" s="98" t="str">
        <f t="shared" si="12"/>
        <v/>
      </c>
    </row>
    <row r="18" spans="1:43" ht="24.9" customHeight="1">
      <c r="A18" s="63">
        <f>IF('Data Entry'!A18="","",'Data Entry'!A18)</f>
        <v>11</v>
      </c>
      <c r="B18" s="64" t="str">
        <f>IF('Data Entry'!B18="","",'Data Entry'!B18)</f>
        <v/>
      </c>
      <c r="C18" s="65" t="str">
        <f>IF('Data Entry'!C18="","",'Data Entry'!C18)</f>
        <v/>
      </c>
      <c r="D18" s="66" t="str">
        <f>IF('Data Entry'!D18="","",'Data Entry'!D18)</f>
        <v/>
      </c>
      <c r="E18" s="67" t="str">
        <f>IF(Gujarati!D14="","",Gujarati!D14)</f>
        <v/>
      </c>
      <c r="F18" s="68" t="str">
        <f>IF(Gujarati!E14="","",Gujarati!E14)</f>
        <v/>
      </c>
      <c r="G18" s="68" t="str">
        <f>IF(Gujarati!F14="","",Gujarati!F14)</f>
        <v/>
      </c>
      <c r="H18" s="68" t="str">
        <f>IF(Gujarati!H14="","",Gujarati!H14)</f>
        <v/>
      </c>
      <c r="I18" s="68" t="str">
        <f>IF(Gujarati!I14="","",Gujarati!I14)</f>
        <v/>
      </c>
      <c r="J18" s="68" t="str">
        <f>IF(Gujarati!J14="","",Gujarati!J14)</f>
        <v/>
      </c>
      <c r="K18" s="69">
        <f t="shared" si="0"/>
        <v>0</v>
      </c>
      <c r="L18" s="70" t="str">
        <f t="shared" si="1"/>
        <v>E</v>
      </c>
      <c r="M18" s="67" t="str">
        <f>IF(Maths!D14="","",Maths!D14)</f>
        <v/>
      </c>
      <c r="N18" s="68" t="str">
        <f>IF(Maths!E14="","",Maths!E14)</f>
        <v/>
      </c>
      <c r="O18" s="68" t="str">
        <f>IF(Maths!F14="","",Maths!F14)</f>
        <v/>
      </c>
      <c r="P18" s="68" t="str">
        <f>IF(Maths!H14="","",Maths!H14)</f>
        <v/>
      </c>
      <c r="Q18" s="68" t="str">
        <f>IF(Maths!I14="","",Maths!I14)</f>
        <v/>
      </c>
      <c r="R18" s="68" t="str">
        <f>IF(Maths!J14="","",Maths!J14)</f>
        <v/>
      </c>
      <c r="S18" s="69">
        <f t="shared" si="2"/>
        <v>0</v>
      </c>
      <c r="T18" s="70" t="str">
        <f t="shared" si="3"/>
        <v>E</v>
      </c>
      <c r="U18" s="67" t="str">
        <f>IF(English!D14="","",English!D14)</f>
        <v/>
      </c>
      <c r="V18" s="68" t="str">
        <f>IF(English!E14="","",English!E14)</f>
        <v/>
      </c>
      <c r="W18" s="68" t="str">
        <f>IF(English!F14="","",English!F14)</f>
        <v/>
      </c>
      <c r="X18" s="68" t="str">
        <f>IF(English!H14="","",English!H14)</f>
        <v/>
      </c>
      <c r="Y18" s="68" t="str">
        <f>IF(English!I14="","",English!I14)</f>
        <v/>
      </c>
      <c r="Z18" s="68" t="str">
        <f>IF(English!J14="","",English!J14)</f>
        <v/>
      </c>
      <c r="AA18" s="69">
        <f t="shared" si="4"/>
        <v>0</v>
      </c>
      <c r="AB18" s="70" t="str">
        <f t="shared" si="5"/>
        <v>E</v>
      </c>
      <c r="AC18" s="67" t="str">
        <f>IF(Evs!D14="","",Evs!D14)</f>
        <v/>
      </c>
      <c r="AD18" s="68" t="str">
        <f>IF(Evs!E14="","",Evs!E14)</f>
        <v/>
      </c>
      <c r="AE18" s="68" t="str">
        <f>IF(Evs!F14="","",Evs!F14)</f>
        <v/>
      </c>
      <c r="AF18" s="68" t="str">
        <f>IF(Evs!H14="","",Evs!H14)</f>
        <v/>
      </c>
      <c r="AG18" s="68" t="str">
        <f>IF(Evs!I14="","",Evs!I14)</f>
        <v/>
      </c>
      <c r="AH18" s="68" t="str">
        <f>IF(Evs!J14="","",Evs!J14)</f>
        <v/>
      </c>
      <c r="AI18" s="69">
        <f t="shared" si="6"/>
        <v>0</v>
      </c>
      <c r="AJ18" s="70" t="str">
        <f t="shared" si="7"/>
        <v>E</v>
      </c>
      <c r="AK18" s="50" t="str">
        <f>IF('SEM2 PATRAK-B'!AQ16="",'SEM1 PATRAK-B'!AQ16,(ROUND(('SEM1 PATRAK-B'!AQ16+'SEM2 PATRAK-B'!AQ16)/2,0)))</f>
        <v/>
      </c>
      <c r="AL18" s="89" t="str">
        <f t="shared" si="8"/>
        <v/>
      </c>
      <c r="AM18" s="90" t="str">
        <f t="shared" si="9"/>
        <v/>
      </c>
      <c r="AN18" s="90" t="str">
        <f t="shared" si="10"/>
        <v/>
      </c>
      <c r="AO18" s="46" t="str">
        <f>IF('Attandance Day'!C14="","",'Attandance Day'!C14)</f>
        <v/>
      </c>
      <c r="AP18" s="97" t="str">
        <f t="shared" si="11"/>
        <v/>
      </c>
      <c r="AQ18" s="98" t="str">
        <f t="shared" si="12"/>
        <v/>
      </c>
    </row>
    <row r="19" spans="1:43" ht="24.9" customHeight="1">
      <c r="A19" s="63">
        <f>IF('Data Entry'!A19="","",'Data Entry'!A19)</f>
        <v>12</v>
      </c>
      <c r="B19" s="64" t="str">
        <f>IF('Data Entry'!B19="","",'Data Entry'!B19)</f>
        <v/>
      </c>
      <c r="C19" s="65" t="str">
        <f>IF('Data Entry'!C19="","",'Data Entry'!C19)</f>
        <v/>
      </c>
      <c r="D19" s="66" t="str">
        <f>IF('Data Entry'!D19="","",'Data Entry'!D19)</f>
        <v/>
      </c>
      <c r="E19" s="67" t="str">
        <f>IF(Gujarati!D15="","",Gujarati!D15)</f>
        <v/>
      </c>
      <c r="F19" s="68" t="str">
        <f>IF(Gujarati!E15="","",Gujarati!E15)</f>
        <v/>
      </c>
      <c r="G19" s="68" t="str">
        <f>IF(Gujarati!F15="","",Gujarati!F15)</f>
        <v/>
      </c>
      <c r="H19" s="68" t="str">
        <f>IF(Gujarati!H15="","",Gujarati!H15)</f>
        <v/>
      </c>
      <c r="I19" s="68" t="str">
        <f>IF(Gujarati!I15="","",Gujarati!I15)</f>
        <v/>
      </c>
      <c r="J19" s="68" t="str">
        <f>IF(Gujarati!J15="","",Gujarati!J15)</f>
        <v/>
      </c>
      <c r="K19" s="69">
        <f t="shared" si="0"/>
        <v>0</v>
      </c>
      <c r="L19" s="70" t="str">
        <f t="shared" si="1"/>
        <v>E</v>
      </c>
      <c r="M19" s="67" t="str">
        <f>IF(Maths!D15="","",Maths!D15)</f>
        <v/>
      </c>
      <c r="N19" s="68" t="str">
        <f>IF(Maths!E15="","",Maths!E15)</f>
        <v/>
      </c>
      <c r="O19" s="68" t="str">
        <f>IF(Maths!F15="","",Maths!F15)</f>
        <v/>
      </c>
      <c r="P19" s="68" t="str">
        <f>IF(Maths!H15="","",Maths!H15)</f>
        <v/>
      </c>
      <c r="Q19" s="68" t="str">
        <f>IF(Maths!I15="","",Maths!I15)</f>
        <v/>
      </c>
      <c r="R19" s="68" t="str">
        <f>IF(Maths!J15="","",Maths!J15)</f>
        <v/>
      </c>
      <c r="S19" s="69">
        <f t="shared" si="2"/>
        <v>0</v>
      </c>
      <c r="T19" s="70" t="str">
        <f t="shared" si="3"/>
        <v>E</v>
      </c>
      <c r="U19" s="67" t="str">
        <f>IF(English!D15="","",English!D15)</f>
        <v/>
      </c>
      <c r="V19" s="68" t="str">
        <f>IF(English!E15="","",English!E15)</f>
        <v/>
      </c>
      <c r="W19" s="68" t="str">
        <f>IF(English!F15="","",English!F15)</f>
        <v/>
      </c>
      <c r="X19" s="68" t="str">
        <f>IF(English!H15="","",English!H15)</f>
        <v/>
      </c>
      <c r="Y19" s="68" t="str">
        <f>IF(English!I15="","",English!I15)</f>
        <v/>
      </c>
      <c r="Z19" s="68" t="str">
        <f>IF(English!J15="","",English!J15)</f>
        <v/>
      </c>
      <c r="AA19" s="69">
        <f t="shared" si="4"/>
        <v>0</v>
      </c>
      <c r="AB19" s="70" t="str">
        <f t="shared" si="5"/>
        <v>E</v>
      </c>
      <c r="AC19" s="67" t="str">
        <f>IF(Evs!D15="","",Evs!D15)</f>
        <v/>
      </c>
      <c r="AD19" s="68" t="str">
        <f>IF(Evs!E15="","",Evs!E15)</f>
        <v/>
      </c>
      <c r="AE19" s="68" t="str">
        <f>IF(Evs!F15="","",Evs!F15)</f>
        <v/>
      </c>
      <c r="AF19" s="68" t="str">
        <f>IF(Evs!H15="","",Evs!H15)</f>
        <v/>
      </c>
      <c r="AG19" s="68" t="str">
        <f>IF(Evs!I15="","",Evs!I15)</f>
        <v/>
      </c>
      <c r="AH19" s="68" t="str">
        <f>IF(Evs!J15="","",Evs!J15)</f>
        <v/>
      </c>
      <c r="AI19" s="69">
        <f t="shared" si="6"/>
        <v>0</v>
      </c>
      <c r="AJ19" s="70" t="str">
        <f t="shared" si="7"/>
        <v>E</v>
      </c>
      <c r="AK19" s="50" t="str">
        <f>IF('SEM2 PATRAK-B'!AQ17="",'SEM1 PATRAK-B'!AQ17,(ROUND(('SEM1 PATRAK-B'!AQ17+'SEM2 PATRAK-B'!AQ17)/2,0)))</f>
        <v/>
      </c>
      <c r="AL19" s="89" t="str">
        <f t="shared" si="8"/>
        <v/>
      </c>
      <c r="AM19" s="90" t="str">
        <f t="shared" si="9"/>
        <v/>
      </c>
      <c r="AN19" s="90" t="str">
        <f t="shared" si="10"/>
        <v/>
      </c>
      <c r="AO19" s="46" t="str">
        <f>IF('Attandance Day'!C15="","",'Attandance Day'!C15)</f>
        <v/>
      </c>
      <c r="AP19" s="97" t="str">
        <f t="shared" si="11"/>
        <v/>
      </c>
      <c r="AQ19" s="98" t="str">
        <f t="shared" si="12"/>
        <v/>
      </c>
    </row>
    <row r="20" spans="1:43" ht="24.9" customHeight="1">
      <c r="A20" s="63">
        <f>IF('Data Entry'!A20="","",'Data Entry'!A20)</f>
        <v>13</v>
      </c>
      <c r="B20" s="64" t="str">
        <f>IF('Data Entry'!B20="","",'Data Entry'!B20)</f>
        <v/>
      </c>
      <c r="C20" s="65" t="str">
        <f>IF('Data Entry'!C20="","",'Data Entry'!C20)</f>
        <v/>
      </c>
      <c r="D20" s="66" t="str">
        <f>IF('Data Entry'!D20="","",'Data Entry'!D20)</f>
        <v/>
      </c>
      <c r="E20" s="67" t="str">
        <f>IF(Gujarati!D16="","",Gujarati!D16)</f>
        <v/>
      </c>
      <c r="F20" s="68" t="str">
        <f>IF(Gujarati!E16="","",Gujarati!E16)</f>
        <v/>
      </c>
      <c r="G20" s="68" t="str">
        <f>IF(Gujarati!F16="","",Gujarati!F16)</f>
        <v/>
      </c>
      <c r="H20" s="68" t="str">
        <f>IF(Gujarati!H16="","",Gujarati!H16)</f>
        <v/>
      </c>
      <c r="I20" s="68" t="str">
        <f>IF(Gujarati!I16="","",Gujarati!I16)</f>
        <v/>
      </c>
      <c r="J20" s="68" t="str">
        <f>IF(Gujarati!J16="","",Gujarati!J16)</f>
        <v/>
      </c>
      <c r="K20" s="69">
        <f t="shared" si="0"/>
        <v>0</v>
      </c>
      <c r="L20" s="70" t="str">
        <f t="shared" si="1"/>
        <v>E</v>
      </c>
      <c r="M20" s="67" t="str">
        <f>IF(Maths!D16="","",Maths!D16)</f>
        <v/>
      </c>
      <c r="N20" s="68" t="str">
        <f>IF(Maths!E16="","",Maths!E16)</f>
        <v/>
      </c>
      <c r="O20" s="68" t="str">
        <f>IF(Maths!F16="","",Maths!F16)</f>
        <v/>
      </c>
      <c r="P20" s="68" t="str">
        <f>IF(Maths!H16="","",Maths!H16)</f>
        <v/>
      </c>
      <c r="Q20" s="68" t="str">
        <f>IF(Maths!I16="","",Maths!I16)</f>
        <v/>
      </c>
      <c r="R20" s="68" t="str">
        <f>IF(Maths!J16="","",Maths!J16)</f>
        <v/>
      </c>
      <c r="S20" s="69">
        <f t="shared" si="2"/>
        <v>0</v>
      </c>
      <c r="T20" s="70" t="str">
        <f t="shared" si="3"/>
        <v>E</v>
      </c>
      <c r="U20" s="67" t="str">
        <f>IF(English!D16="","",English!D16)</f>
        <v/>
      </c>
      <c r="V20" s="68" t="str">
        <f>IF(English!E16="","",English!E16)</f>
        <v/>
      </c>
      <c r="W20" s="68" t="str">
        <f>IF(English!F16="","",English!F16)</f>
        <v/>
      </c>
      <c r="X20" s="68" t="str">
        <f>IF(English!H16="","",English!H16)</f>
        <v/>
      </c>
      <c r="Y20" s="68" t="str">
        <f>IF(English!I16="","",English!I16)</f>
        <v/>
      </c>
      <c r="Z20" s="68" t="str">
        <f>IF(English!J16="","",English!J16)</f>
        <v/>
      </c>
      <c r="AA20" s="69">
        <f t="shared" si="4"/>
        <v>0</v>
      </c>
      <c r="AB20" s="70" t="str">
        <f t="shared" si="5"/>
        <v>E</v>
      </c>
      <c r="AC20" s="67" t="str">
        <f>IF(Evs!D16="","",Evs!D16)</f>
        <v/>
      </c>
      <c r="AD20" s="68" t="str">
        <f>IF(Evs!E16="","",Evs!E16)</f>
        <v/>
      </c>
      <c r="AE20" s="68" t="str">
        <f>IF(Evs!F16="","",Evs!F16)</f>
        <v/>
      </c>
      <c r="AF20" s="68" t="str">
        <f>IF(Evs!H16="","",Evs!H16)</f>
        <v/>
      </c>
      <c r="AG20" s="68" t="str">
        <f>IF(Evs!I16="","",Evs!I16)</f>
        <v/>
      </c>
      <c r="AH20" s="68" t="str">
        <f>IF(Evs!J16="","",Evs!J16)</f>
        <v/>
      </c>
      <c r="AI20" s="69">
        <f t="shared" si="6"/>
        <v>0</v>
      </c>
      <c r="AJ20" s="70" t="str">
        <f t="shared" si="7"/>
        <v>E</v>
      </c>
      <c r="AK20" s="50" t="str">
        <f>IF('SEM2 PATRAK-B'!AQ18="",'SEM1 PATRAK-B'!AQ18,(ROUND(('SEM1 PATRAK-B'!AQ18+'SEM2 PATRAK-B'!AQ18)/2,0)))</f>
        <v/>
      </c>
      <c r="AL20" s="89" t="str">
        <f t="shared" si="8"/>
        <v/>
      </c>
      <c r="AM20" s="90" t="str">
        <f t="shared" si="9"/>
        <v/>
      </c>
      <c r="AN20" s="90" t="str">
        <f t="shared" si="10"/>
        <v/>
      </c>
      <c r="AO20" s="46" t="str">
        <f>IF('Attandance Day'!C16="","",'Attandance Day'!C16)</f>
        <v/>
      </c>
      <c r="AP20" s="97" t="str">
        <f t="shared" si="11"/>
        <v/>
      </c>
      <c r="AQ20" s="98" t="str">
        <f t="shared" si="12"/>
        <v/>
      </c>
    </row>
    <row r="21" spans="1:43" ht="24.9" customHeight="1">
      <c r="A21" s="63">
        <f>IF('Data Entry'!A21="","",'Data Entry'!A21)</f>
        <v>14</v>
      </c>
      <c r="B21" s="64" t="str">
        <f>IF('Data Entry'!B21="","",'Data Entry'!B21)</f>
        <v/>
      </c>
      <c r="C21" s="65" t="str">
        <f>IF('Data Entry'!C21="","",'Data Entry'!C21)</f>
        <v/>
      </c>
      <c r="D21" s="66" t="str">
        <f>IF('Data Entry'!D21="","",'Data Entry'!D21)</f>
        <v/>
      </c>
      <c r="E21" s="67" t="str">
        <f>IF(Gujarati!D17="","",Gujarati!D17)</f>
        <v/>
      </c>
      <c r="F21" s="68" t="str">
        <f>IF(Gujarati!E17="","",Gujarati!E17)</f>
        <v/>
      </c>
      <c r="G21" s="68" t="str">
        <f>IF(Gujarati!F17="","",Gujarati!F17)</f>
        <v/>
      </c>
      <c r="H21" s="68" t="str">
        <f>IF(Gujarati!H17="","",Gujarati!H17)</f>
        <v/>
      </c>
      <c r="I21" s="68" t="str">
        <f>IF(Gujarati!I17="","",Gujarati!I17)</f>
        <v/>
      </c>
      <c r="J21" s="68" t="str">
        <f>IF(Gujarati!J17="","",Gujarati!J17)</f>
        <v/>
      </c>
      <c r="K21" s="69">
        <f t="shared" si="0"/>
        <v>0</v>
      </c>
      <c r="L21" s="70" t="str">
        <f t="shared" si="1"/>
        <v>E</v>
      </c>
      <c r="M21" s="67" t="str">
        <f>IF(Maths!D17="","",Maths!D17)</f>
        <v/>
      </c>
      <c r="N21" s="68" t="str">
        <f>IF(Maths!E17="","",Maths!E17)</f>
        <v/>
      </c>
      <c r="O21" s="68" t="str">
        <f>IF(Maths!F17="","",Maths!F17)</f>
        <v/>
      </c>
      <c r="P21" s="68" t="str">
        <f>IF(Maths!H17="","",Maths!H17)</f>
        <v/>
      </c>
      <c r="Q21" s="68" t="str">
        <f>IF(Maths!I17="","",Maths!I17)</f>
        <v/>
      </c>
      <c r="R21" s="68" t="str">
        <f>IF(Maths!J17="","",Maths!J17)</f>
        <v/>
      </c>
      <c r="S21" s="69">
        <f t="shared" si="2"/>
        <v>0</v>
      </c>
      <c r="T21" s="70" t="str">
        <f t="shared" si="3"/>
        <v>E</v>
      </c>
      <c r="U21" s="67" t="str">
        <f>IF(English!D17="","",English!D17)</f>
        <v/>
      </c>
      <c r="V21" s="68" t="str">
        <f>IF(English!E17="","",English!E17)</f>
        <v/>
      </c>
      <c r="W21" s="68" t="str">
        <f>IF(English!F17="","",English!F17)</f>
        <v/>
      </c>
      <c r="X21" s="68" t="str">
        <f>IF(English!H17="","",English!H17)</f>
        <v/>
      </c>
      <c r="Y21" s="68" t="str">
        <f>IF(English!I17="","",English!I17)</f>
        <v/>
      </c>
      <c r="Z21" s="68" t="str">
        <f>IF(English!J17="","",English!J17)</f>
        <v/>
      </c>
      <c r="AA21" s="69">
        <f t="shared" si="4"/>
        <v>0</v>
      </c>
      <c r="AB21" s="70" t="str">
        <f t="shared" si="5"/>
        <v>E</v>
      </c>
      <c r="AC21" s="67" t="str">
        <f>IF(Evs!D17="","",Evs!D17)</f>
        <v/>
      </c>
      <c r="AD21" s="68" t="str">
        <f>IF(Evs!E17="","",Evs!E17)</f>
        <v/>
      </c>
      <c r="AE21" s="68" t="str">
        <f>IF(Evs!F17="","",Evs!F17)</f>
        <v/>
      </c>
      <c r="AF21" s="68" t="str">
        <f>IF(Evs!H17="","",Evs!H17)</f>
        <v/>
      </c>
      <c r="AG21" s="68" t="str">
        <f>IF(Evs!I17="","",Evs!I17)</f>
        <v/>
      </c>
      <c r="AH21" s="68" t="str">
        <f>IF(Evs!J17="","",Evs!J17)</f>
        <v/>
      </c>
      <c r="AI21" s="69">
        <f t="shared" si="6"/>
        <v>0</v>
      </c>
      <c r="AJ21" s="70" t="str">
        <f t="shared" si="7"/>
        <v>E</v>
      </c>
      <c r="AK21" s="50" t="str">
        <f>IF('SEM2 PATRAK-B'!AQ19="",'SEM1 PATRAK-B'!AQ19,(ROUND(('SEM1 PATRAK-B'!AQ19+'SEM2 PATRAK-B'!AQ19)/2,0)))</f>
        <v/>
      </c>
      <c r="AL21" s="89" t="str">
        <f t="shared" si="8"/>
        <v/>
      </c>
      <c r="AM21" s="90" t="str">
        <f t="shared" si="9"/>
        <v/>
      </c>
      <c r="AN21" s="90" t="str">
        <f t="shared" si="10"/>
        <v/>
      </c>
      <c r="AO21" s="46" t="str">
        <f>IF('Attandance Day'!C17="","",'Attandance Day'!C17)</f>
        <v/>
      </c>
      <c r="AP21" s="97" t="str">
        <f t="shared" si="11"/>
        <v/>
      </c>
      <c r="AQ21" s="98" t="str">
        <f t="shared" si="12"/>
        <v/>
      </c>
    </row>
    <row r="22" spans="1:43" ht="24.9" customHeight="1">
      <c r="A22" s="63">
        <f>IF('Data Entry'!A22="","",'Data Entry'!A22)</f>
        <v>15</v>
      </c>
      <c r="B22" s="64" t="str">
        <f>IF('Data Entry'!B22="","",'Data Entry'!B22)</f>
        <v/>
      </c>
      <c r="C22" s="65" t="str">
        <f>IF('Data Entry'!C22="","",'Data Entry'!C22)</f>
        <v/>
      </c>
      <c r="D22" s="66" t="str">
        <f>IF('Data Entry'!D22="","",'Data Entry'!D22)</f>
        <v/>
      </c>
      <c r="E22" s="67" t="str">
        <f>IF(Gujarati!D18="","",Gujarati!D18)</f>
        <v/>
      </c>
      <c r="F22" s="68" t="str">
        <f>IF(Gujarati!E18="","",Gujarati!E18)</f>
        <v/>
      </c>
      <c r="G22" s="68" t="str">
        <f>IF(Gujarati!F18="","",Gujarati!F18)</f>
        <v/>
      </c>
      <c r="H22" s="68" t="str">
        <f>IF(Gujarati!H18="","",Gujarati!H18)</f>
        <v/>
      </c>
      <c r="I22" s="68" t="str">
        <f>IF(Gujarati!I18="","",Gujarati!I18)</f>
        <v/>
      </c>
      <c r="J22" s="68" t="str">
        <f>IF(Gujarati!J18="","",Gujarati!J18)</f>
        <v/>
      </c>
      <c r="K22" s="69">
        <f t="shared" si="0"/>
        <v>0</v>
      </c>
      <c r="L22" s="70" t="str">
        <f t="shared" si="1"/>
        <v>E</v>
      </c>
      <c r="M22" s="67" t="str">
        <f>IF(Maths!D18="","",Maths!D18)</f>
        <v/>
      </c>
      <c r="N22" s="68" t="str">
        <f>IF(Maths!E18="","",Maths!E18)</f>
        <v/>
      </c>
      <c r="O22" s="68" t="str">
        <f>IF(Maths!F18="","",Maths!F18)</f>
        <v/>
      </c>
      <c r="P22" s="68" t="str">
        <f>IF(Maths!H18="","",Maths!H18)</f>
        <v/>
      </c>
      <c r="Q22" s="68" t="str">
        <f>IF(Maths!I18="","",Maths!I18)</f>
        <v/>
      </c>
      <c r="R22" s="68" t="str">
        <f>IF(Maths!J18="","",Maths!J18)</f>
        <v/>
      </c>
      <c r="S22" s="69">
        <f t="shared" si="2"/>
        <v>0</v>
      </c>
      <c r="T22" s="70" t="str">
        <f t="shared" si="3"/>
        <v>E</v>
      </c>
      <c r="U22" s="67" t="str">
        <f>IF(English!D18="","",English!D18)</f>
        <v/>
      </c>
      <c r="V22" s="68" t="str">
        <f>IF(English!E18="","",English!E18)</f>
        <v/>
      </c>
      <c r="W22" s="68" t="str">
        <f>IF(English!F18="","",English!F18)</f>
        <v/>
      </c>
      <c r="X22" s="68" t="str">
        <f>IF(English!H18="","",English!H18)</f>
        <v/>
      </c>
      <c r="Y22" s="68" t="str">
        <f>IF(English!I18="","",English!I18)</f>
        <v/>
      </c>
      <c r="Z22" s="68" t="str">
        <f>IF(English!J18="","",English!J18)</f>
        <v/>
      </c>
      <c r="AA22" s="69">
        <f t="shared" si="4"/>
        <v>0</v>
      </c>
      <c r="AB22" s="70" t="str">
        <f t="shared" si="5"/>
        <v>E</v>
      </c>
      <c r="AC22" s="67" t="str">
        <f>IF(Evs!D18="","",Evs!D18)</f>
        <v/>
      </c>
      <c r="AD22" s="68" t="str">
        <f>IF(Evs!E18="","",Evs!E18)</f>
        <v/>
      </c>
      <c r="AE22" s="68" t="str">
        <f>IF(Evs!F18="","",Evs!F18)</f>
        <v/>
      </c>
      <c r="AF22" s="68" t="str">
        <f>IF(Evs!H18="","",Evs!H18)</f>
        <v/>
      </c>
      <c r="AG22" s="68" t="str">
        <f>IF(Evs!I18="","",Evs!I18)</f>
        <v/>
      </c>
      <c r="AH22" s="68" t="str">
        <f>IF(Evs!J18="","",Evs!J18)</f>
        <v/>
      </c>
      <c r="AI22" s="69">
        <f t="shared" si="6"/>
        <v>0</v>
      </c>
      <c r="AJ22" s="70" t="str">
        <f t="shared" si="7"/>
        <v>E</v>
      </c>
      <c r="AK22" s="50" t="str">
        <f>IF('SEM2 PATRAK-B'!AQ20="",'SEM1 PATRAK-B'!AQ20,(ROUND(('SEM1 PATRAK-B'!AQ20+'SEM2 PATRAK-B'!AQ20)/2,0)))</f>
        <v/>
      </c>
      <c r="AL22" s="89" t="str">
        <f t="shared" si="8"/>
        <v/>
      </c>
      <c r="AM22" s="90" t="str">
        <f t="shared" si="9"/>
        <v/>
      </c>
      <c r="AN22" s="90" t="str">
        <f t="shared" si="10"/>
        <v/>
      </c>
      <c r="AO22" s="46" t="str">
        <f>IF('Attandance Day'!C18="","",'Attandance Day'!C18)</f>
        <v/>
      </c>
      <c r="AP22" s="97" t="str">
        <f t="shared" si="11"/>
        <v/>
      </c>
      <c r="AQ22" s="98" t="str">
        <f t="shared" si="12"/>
        <v/>
      </c>
    </row>
    <row r="23" spans="1:43" ht="24.9" customHeight="1">
      <c r="A23" s="63">
        <f>IF('Data Entry'!A23="","",'Data Entry'!A23)</f>
        <v>16</v>
      </c>
      <c r="B23" s="64" t="str">
        <f>IF('Data Entry'!B23="","",'Data Entry'!B23)</f>
        <v/>
      </c>
      <c r="C23" s="65" t="str">
        <f>IF('Data Entry'!C23="","",'Data Entry'!C23)</f>
        <v/>
      </c>
      <c r="D23" s="66" t="str">
        <f>IF('Data Entry'!D23="","",'Data Entry'!D23)</f>
        <v/>
      </c>
      <c r="E23" s="67" t="str">
        <f>IF(Gujarati!D19="","",Gujarati!D19)</f>
        <v/>
      </c>
      <c r="F23" s="68" t="str">
        <f>IF(Gujarati!E19="","",Gujarati!E19)</f>
        <v/>
      </c>
      <c r="G23" s="68" t="str">
        <f>IF(Gujarati!F19="","",Gujarati!F19)</f>
        <v/>
      </c>
      <c r="H23" s="68" t="str">
        <f>IF(Gujarati!H19="","",Gujarati!H19)</f>
        <v/>
      </c>
      <c r="I23" s="68" t="str">
        <f>IF(Gujarati!I19="","",Gujarati!I19)</f>
        <v/>
      </c>
      <c r="J23" s="68" t="str">
        <f>IF(Gujarati!J19="","",Gujarati!J19)</f>
        <v/>
      </c>
      <c r="K23" s="69">
        <f t="shared" si="0"/>
        <v>0</v>
      </c>
      <c r="L23" s="70" t="str">
        <f t="shared" si="1"/>
        <v>E</v>
      </c>
      <c r="M23" s="67" t="str">
        <f>IF(Maths!D19="","",Maths!D19)</f>
        <v/>
      </c>
      <c r="N23" s="68" t="str">
        <f>IF(Maths!E19="","",Maths!E19)</f>
        <v/>
      </c>
      <c r="O23" s="68" t="str">
        <f>IF(Maths!F19="","",Maths!F19)</f>
        <v/>
      </c>
      <c r="P23" s="68" t="str">
        <f>IF(Maths!H19="","",Maths!H19)</f>
        <v/>
      </c>
      <c r="Q23" s="68" t="str">
        <f>IF(Maths!I19="","",Maths!I19)</f>
        <v/>
      </c>
      <c r="R23" s="68" t="str">
        <f>IF(Maths!J19="","",Maths!J19)</f>
        <v/>
      </c>
      <c r="S23" s="69">
        <f t="shared" si="2"/>
        <v>0</v>
      </c>
      <c r="T23" s="70" t="str">
        <f t="shared" si="3"/>
        <v>E</v>
      </c>
      <c r="U23" s="67" t="str">
        <f>IF(English!D19="","",English!D19)</f>
        <v/>
      </c>
      <c r="V23" s="68" t="str">
        <f>IF(English!E19="","",English!E19)</f>
        <v/>
      </c>
      <c r="W23" s="68" t="str">
        <f>IF(English!F19="","",English!F19)</f>
        <v/>
      </c>
      <c r="X23" s="68" t="str">
        <f>IF(English!H19="","",English!H19)</f>
        <v/>
      </c>
      <c r="Y23" s="68" t="str">
        <f>IF(English!I19="","",English!I19)</f>
        <v/>
      </c>
      <c r="Z23" s="68" t="str">
        <f>IF(English!J19="","",English!J19)</f>
        <v/>
      </c>
      <c r="AA23" s="69">
        <f t="shared" si="4"/>
        <v>0</v>
      </c>
      <c r="AB23" s="70" t="str">
        <f t="shared" si="5"/>
        <v>E</v>
      </c>
      <c r="AC23" s="67" t="str">
        <f>IF(Evs!D19="","",Evs!D19)</f>
        <v/>
      </c>
      <c r="AD23" s="68" t="str">
        <f>IF(Evs!E19="","",Evs!E19)</f>
        <v/>
      </c>
      <c r="AE23" s="68" t="str">
        <f>IF(Evs!F19="","",Evs!F19)</f>
        <v/>
      </c>
      <c r="AF23" s="68" t="str">
        <f>IF(Evs!H19="","",Evs!H19)</f>
        <v/>
      </c>
      <c r="AG23" s="68" t="str">
        <f>IF(Evs!I19="","",Evs!I19)</f>
        <v/>
      </c>
      <c r="AH23" s="68" t="str">
        <f>IF(Evs!J19="","",Evs!J19)</f>
        <v/>
      </c>
      <c r="AI23" s="69">
        <f t="shared" si="6"/>
        <v>0</v>
      </c>
      <c r="AJ23" s="70" t="str">
        <f t="shared" si="7"/>
        <v>E</v>
      </c>
      <c r="AK23" s="50" t="str">
        <f>IF('SEM2 PATRAK-B'!AQ21="",'SEM1 PATRAK-B'!AQ21,(ROUND(('SEM1 PATRAK-B'!AQ21+'SEM2 PATRAK-B'!AQ21)/2,0)))</f>
        <v/>
      </c>
      <c r="AL23" s="89" t="str">
        <f t="shared" si="8"/>
        <v/>
      </c>
      <c r="AM23" s="90" t="str">
        <f t="shared" si="9"/>
        <v/>
      </c>
      <c r="AN23" s="90" t="str">
        <f t="shared" si="10"/>
        <v/>
      </c>
      <c r="AO23" s="46" t="str">
        <f>IF('Attandance Day'!C19="","",'Attandance Day'!C19)</f>
        <v/>
      </c>
      <c r="AP23" s="97" t="str">
        <f t="shared" si="11"/>
        <v/>
      </c>
      <c r="AQ23" s="98" t="str">
        <f t="shared" si="12"/>
        <v/>
      </c>
    </row>
    <row r="24" spans="1:43" ht="24.9" customHeight="1">
      <c r="A24" s="63">
        <f>IF('Data Entry'!A24="","",'Data Entry'!A24)</f>
        <v>17</v>
      </c>
      <c r="B24" s="64" t="str">
        <f>IF('Data Entry'!B24="","",'Data Entry'!B24)</f>
        <v/>
      </c>
      <c r="C24" s="65" t="str">
        <f>IF('Data Entry'!C24="","",'Data Entry'!C24)</f>
        <v/>
      </c>
      <c r="D24" s="66" t="str">
        <f>IF('Data Entry'!D24="","",'Data Entry'!D24)</f>
        <v/>
      </c>
      <c r="E24" s="67" t="str">
        <f>IF(Gujarati!D20="","",Gujarati!D20)</f>
        <v/>
      </c>
      <c r="F24" s="68" t="str">
        <f>IF(Gujarati!E20="","",Gujarati!E20)</f>
        <v/>
      </c>
      <c r="G24" s="68" t="str">
        <f>IF(Gujarati!F20="","",Gujarati!F20)</f>
        <v/>
      </c>
      <c r="H24" s="68" t="str">
        <f>IF(Gujarati!H20="","",Gujarati!H20)</f>
        <v/>
      </c>
      <c r="I24" s="68" t="str">
        <f>IF(Gujarati!I20="","",Gujarati!I20)</f>
        <v/>
      </c>
      <c r="J24" s="68" t="str">
        <f>IF(Gujarati!J20="","",Gujarati!J20)</f>
        <v/>
      </c>
      <c r="K24" s="69">
        <f t="shared" si="0"/>
        <v>0</v>
      </c>
      <c r="L24" s="70" t="str">
        <f t="shared" si="1"/>
        <v>E</v>
      </c>
      <c r="M24" s="67" t="str">
        <f>IF(Maths!D20="","",Maths!D20)</f>
        <v/>
      </c>
      <c r="N24" s="68" t="str">
        <f>IF(Maths!E20="","",Maths!E20)</f>
        <v/>
      </c>
      <c r="O24" s="68" t="str">
        <f>IF(Maths!F20="","",Maths!F20)</f>
        <v/>
      </c>
      <c r="P24" s="68" t="str">
        <f>IF(Maths!H20="","",Maths!H20)</f>
        <v/>
      </c>
      <c r="Q24" s="68" t="str">
        <f>IF(Maths!I20="","",Maths!I20)</f>
        <v/>
      </c>
      <c r="R24" s="68" t="str">
        <f>IF(Maths!J20="","",Maths!J20)</f>
        <v/>
      </c>
      <c r="S24" s="69">
        <f t="shared" si="2"/>
        <v>0</v>
      </c>
      <c r="T24" s="70" t="str">
        <f t="shared" si="3"/>
        <v>E</v>
      </c>
      <c r="U24" s="67" t="str">
        <f>IF(English!D20="","",English!D20)</f>
        <v/>
      </c>
      <c r="V24" s="68" t="str">
        <f>IF(English!E20="","",English!E20)</f>
        <v/>
      </c>
      <c r="W24" s="68" t="str">
        <f>IF(English!F20="","",English!F20)</f>
        <v/>
      </c>
      <c r="X24" s="68" t="str">
        <f>IF(English!H20="","",English!H20)</f>
        <v/>
      </c>
      <c r="Y24" s="68" t="str">
        <f>IF(English!I20="","",English!I20)</f>
        <v/>
      </c>
      <c r="Z24" s="68" t="str">
        <f>IF(English!J20="","",English!J20)</f>
        <v/>
      </c>
      <c r="AA24" s="69">
        <f t="shared" si="4"/>
        <v>0</v>
      </c>
      <c r="AB24" s="70" t="str">
        <f t="shared" si="5"/>
        <v>E</v>
      </c>
      <c r="AC24" s="67" t="str">
        <f>IF(Evs!D20="","",Evs!D20)</f>
        <v/>
      </c>
      <c r="AD24" s="68" t="str">
        <f>IF(Evs!E20="","",Evs!E20)</f>
        <v/>
      </c>
      <c r="AE24" s="68" t="str">
        <f>IF(Evs!F20="","",Evs!F20)</f>
        <v/>
      </c>
      <c r="AF24" s="68" t="str">
        <f>IF(Evs!H20="","",Evs!H20)</f>
        <v/>
      </c>
      <c r="AG24" s="68" t="str">
        <f>IF(Evs!I20="","",Evs!I20)</f>
        <v/>
      </c>
      <c r="AH24" s="68" t="str">
        <f>IF(Evs!J20="","",Evs!J20)</f>
        <v/>
      </c>
      <c r="AI24" s="69">
        <f t="shared" si="6"/>
        <v>0</v>
      </c>
      <c r="AJ24" s="70" t="str">
        <f t="shared" si="7"/>
        <v>E</v>
      </c>
      <c r="AK24" s="50" t="str">
        <f>IF('SEM2 PATRAK-B'!AQ22="",'SEM1 PATRAK-B'!AQ22,(ROUND(('SEM1 PATRAK-B'!AQ22+'SEM2 PATRAK-B'!AQ22)/2,0)))</f>
        <v/>
      </c>
      <c r="AL24" s="89" t="str">
        <f t="shared" si="8"/>
        <v/>
      </c>
      <c r="AM24" s="90" t="str">
        <f t="shared" si="9"/>
        <v/>
      </c>
      <c r="AN24" s="90" t="str">
        <f t="shared" si="10"/>
        <v/>
      </c>
      <c r="AO24" s="46" t="str">
        <f>IF('Attandance Day'!C20="","",'Attandance Day'!C20)</f>
        <v/>
      </c>
      <c r="AP24" s="97" t="str">
        <f t="shared" si="11"/>
        <v/>
      </c>
      <c r="AQ24" s="98" t="str">
        <f t="shared" si="12"/>
        <v/>
      </c>
    </row>
    <row r="25" spans="1:43" ht="24.9" customHeight="1">
      <c r="A25" s="63">
        <f>IF('Data Entry'!A25="","",'Data Entry'!A25)</f>
        <v>18</v>
      </c>
      <c r="B25" s="64" t="str">
        <f>IF('Data Entry'!B25="","",'Data Entry'!B25)</f>
        <v/>
      </c>
      <c r="C25" s="65" t="str">
        <f>IF('Data Entry'!C25="","",'Data Entry'!C25)</f>
        <v/>
      </c>
      <c r="D25" s="66" t="str">
        <f>IF('Data Entry'!D25="","",'Data Entry'!D25)</f>
        <v/>
      </c>
      <c r="E25" s="67" t="str">
        <f>IF(Gujarati!D21="","",Gujarati!D21)</f>
        <v/>
      </c>
      <c r="F25" s="68" t="str">
        <f>IF(Gujarati!E21="","",Gujarati!E21)</f>
        <v/>
      </c>
      <c r="G25" s="68" t="str">
        <f>IF(Gujarati!F21="","",Gujarati!F21)</f>
        <v/>
      </c>
      <c r="H25" s="68" t="str">
        <f>IF(Gujarati!H21="","",Gujarati!H21)</f>
        <v/>
      </c>
      <c r="I25" s="68" t="str">
        <f>IF(Gujarati!I21="","",Gujarati!I21)</f>
        <v/>
      </c>
      <c r="J25" s="68" t="str">
        <f>IF(Gujarati!J21="","",Gujarati!J21)</f>
        <v/>
      </c>
      <c r="K25" s="69">
        <f t="shared" si="0"/>
        <v>0</v>
      </c>
      <c r="L25" s="70" t="str">
        <f t="shared" si="1"/>
        <v>E</v>
      </c>
      <c r="M25" s="67" t="str">
        <f>IF(Maths!D21="","",Maths!D21)</f>
        <v/>
      </c>
      <c r="N25" s="68" t="str">
        <f>IF(Maths!E21="","",Maths!E21)</f>
        <v/>
      </c>
      <c r="O25" s="68" t="str">
        <f>IF(Maths!F21="","",Maths!F21)</f>
        <v/>
      </c>
      <c r="P25" s="68" t="str">
        <f>IF(Maths!H21="","",Maths!H21)</f>
        <v/>
      </c>
      <c r="Q25" s="68" t="str">
        <f>IF(Maths!I21="","",Maths!I21)</f>
        <v/>
      </c>
      <c r="R25" s="68" t="str">
        <f>IF(Maths!J21="","",Maths!J21)</f>
        <v/>
      </c>
      <c r="S25" s="69">
        <f t="shared" si="2"/>
        <v>0</v>
      </c>
      <c r="T25" s="70" t="str">
        <f t="shared" si="3"/>
        <v>E</v>
      </c>
      <c r="U25" s="67" t="str">
        <f>IF(English!D21="","",English!D21)</f>
        <v/>
      </c>
      <c r="V25" s="68" t="str">
        <f>IF(English!E21="","",English!E21)</f>
        <v/>
      </c>
      <c r="W25" s="68" t="str">
        <f>IF(English!F21="","",English!F21)</f>
        <v/>
      </c>
      <c r="X25" s="68" t="str">
        <f>IF(English!H21="","",English!H21)</f>
        <v/>
      </c>
      <c r="Y25" s="68" t="str">
        <f>IF(English!I21="","",English!I21)</f>
        <v/>
      </c>
      <c r="Z25" s="68" t="str">
        <f>IF(English!J21="","",English!J21)</f>
        <v/>
      </c>
      <c r="AA25" s="69">
        <f t="shared" si="4"/>
        <v>0</v>
      </c>
      <c r="AB25" s="70" t="str">
        <f t="shared" si="5"/>
        <v>E</v>
      </c>
      <c r="AC25" s="67" t="str">
        <f>IF(Evs!D21="","",Evs!D21)</f>
        <v/>
      </c>
      <c r="AD25" s="68" t="str">
        <f>IF(Evs!E21="","",Evs!E21)</f>
        <v/>
      </c>
      <c r="AE25" s="68" t="str">
        <f>IF(Evs!F21="","",Evs!F21)</f>
        <v/>
      </c>
      <c r="AF25" s="68" t="str">
        <f>IF(Evs!H21="","",Evs!H21)</f>
        <v/>
      </c>
      <c r="AG25" s="68" t="str">
        <f>IF(Evs!I21="","",Evs!I21)</f>
        <v/>
      </c>
      <c r="AH25" s="68" t="str">
        <f>IF(Evs!J21="","",Evs!J21)</f>
        <v/>
      </c>
      <c r="AI25" s="69">
        <f t="shared" si="6"/>
        <v>0</v>
      </c>
      <c r="AJ25" s="70" t="str">
        <f t="shared" si="7"/>
        <v>E</v>
      </c>
      <c r="AK25" s="50" t="str">
        <f>IF('SEM2 PATRAK-B'!AQ23="",'SEM1 PATRAK-B'!AQ23,(ROUND(('SEM1 PATRAK-B'!AQ23+'SEM2 PATRAK-B'!AQ23)/2,0)))</f>
        <v/>
      </c>
      <c r="AL25" s="89" t="str">
        <f t="shared" si="8"/>
        <v/>
      </c>
      <c r="AM25" s="90" t="str">
        <f t="shared" si="9"/>
        <v/>
      </c>
      <c r="AN25" s="90" t="str">
        <f t="shared" si="10"/>
        <v/>
      </c>
      <c r="AO25" s="46" t="str">
        <f>IF('Attandance Day'!C21="","",'Attandance Day'!C21)</f>
        <v/>
      </c>
      <c r="AP25" s="97" t="str">
        <f t="shared" si="11"/>
        <v/>
      </c>
      <c r="AQ25" s="98" t="str">
        <f t="shared" si="12"/>
        <v/>
      </c>
    </row>
    <row r="26" spans="1:43" ht="24.9" customHeight="1">
      <c r="A26" s="63">
        <f>IF('Data Entry'!A26="","",'Data Entry'!A26)</f>
        <v>19</v>
      </c>
      <c r="B26" s="64" t="str">
        <f>IF('Data Entry'!B26="","",'Data Entry'!B26)</f>
        <v/>
      </c>
      <c r="C26" s="65" t="str">
        <f>IF('Data Entry'!C26="","",'Data Entry'!C26)</f>
        <v/>
      </c>
      <c r="D26" s="66" t="str">
        <f>IF('Data Entry'!D26="","",'Data Entry'!D26)</f>
        <v/>
      </c>
      <c r="E26" s="67" t="str">
        <f>IF(Gujarati!D22="","",Gujarati!D22)</f>
        <v/>
      </c>
      <c r="F26" s="68" t="str">
        <f>IF(Gujarati!E22="","",Gujarati!E22)</f>
        <v/>
      </c>
      <c r="G26" s="68" t="str">
        <f>IF(Gujarati!F22="","",Gujarati!F22)</f>
        <v/>
      </c>
      <c r="H26" s="68" t="str">
        <f>IF(Gujarati!H22="","",Gujarati!H22)</f>
        <v/>
      </c>
      <c r="I26" s="68" t="str">
        <f>IF(Gujarati!I22="","",Gujarati!I22)</f>
        <v/>
      </c>
      <c r="J26" s="68" t="str">
        <f>IF(Gujarati!J22="","",Gujarati!J22)</f>
        <v/>
      </c>
      <c r="K26" s="69">
        <f t="shared" si="0"/>
        <v>0</v>
      </c>
      <c r="L26" s="70" t="str">
        <f t="shared" si="1"/>
        <v>E</v>
      </c>
      <c r="M26" s="67" t="str">
        <f>IF(Maths!D22="","",Maths!D22)</f>
        <v/>
      </c>
      <c r="N26" s="68" t="str">
        <f>IF(Maths!E22="","",Maths!E22)</f>
        <v/>
      </c>
      <c r="O26" s="68" t="str">
        <f>IF(Maths!F22="","",Maths!F22)</f>
        <v/>
      </c>
      <c r="P26" s="68" t="str">
        <f>IF(Maths!H22="","",Maths!H22)</f>
        <v/>
      </c>
      <c r="Q26" s="68" t="str">
        <f>IF(Maths!I22="","",Maths!I22)</f>
        <v/>
      </c>
      <c r="R26" s="68" t="str">
        <f>IF(Maths!J22="","",Maths!J22)</f>
        <v/>
      </c>
      <c r="S26" s="69">
        <f t="shared" si="2"/>
        <v>0</v>
      </c>
      <c r="T26" s="70" t="str">
        <f t="shared" si="3"/>
        <v>E</v>
      </c>
      <c r="U26" s="67" t="str">
        <f>IF(English!D22="","",English!D22)</f>
        <v/>
      </c>
      <c r="V26" s="68" t="str">
        <f>IF(English!E22="","",English!E22)</f>
        <v/>
      </c>
      <c r="W26" s="68" t="str">
        <f>IF(English!F22="","",English!F22)</f>
        <v/>
      </c>
      <c r="X26" s="68" t="str">
        <f>IF(English!H22="","",English!H22)</f>
        <v/>
      </c>
      <c r="Y26" s="68" t="str">
        <f>IF(English!I22="","",English!I22)</f>
        <v/>
      </c>
      <c r="Z26" s="68" t="str">
        <f>IF(English!J22="","",English!J22)</f>
        <v/>
      </c>
      <c r="AA26" s="69">
        <f t="shared" si="4"/>
        <v>0</v>
      </c>
      <c r="AB26" s="70" t="str">
        <f t="shared" si="5"/>
        <v>E</v>
      </c>
      <c r="AC26" s="67" t="str">
        <f>IF(Evs!D22="","",Evs!D22)</f>
        <v/>
      </c>
      <c r="AD26" s="68" t="str">
        <f>IF(Evs!E22="","",Evs!E22)</f>
        <v/>
      </c>
      <c r="AE26" s="68" t="str">
        <f>IF(Evs!F22="","",Evs!F22)</f>
        <v/>
      </c>
      <c r="AF26" s="68" t="str">
        <f>IF(Evs!H22="","",Evs!H22)</f>
        <v/>
      </c>
      <c r="AG26" s="68" t="str">
        <f>IF(Evs!I22="","",Evs!I22)</f>
        <v/>
      </c>
      <c r="AH26" s="68" t="str">
        <f>IF(Evs!J22="","",Evs!J22)</f>
        <v/>
      </c>
      <c r="AI26" s="69">
        <f t="shared" si="6"/>
        <v>0</v>
      </c>
      <c r="AJ26" s="70" t="str">
        <f t="shared" si="7"/>
        <v>E</v>
      </c>
      <c r="AK26" s="50" t="str">
        <f>IF('SEM2 PATRAK-B'!AQ24="",'SEM1 PATRAK-B'!AQ24,(ROUND(('SEM1 PATRAK-B'!AQ24+'SEM2 PATRAK-B'!AQ24)/2,0)))</f>
        <v/>
      </c>
      <c r="AL26" s="89" t="str">
        <f t="shared" si="8"/>
        <v/>
      </c>
      <c r="AM26" s="90" t="str">
        <f t="shared" si="9"/>
        <v/>
      </c>
      <c r="AN26" s="90" t="str">
        <f t="shared" si="10"/>
        <v/>
      </c>
      <c r="AO26" s="46" t="str">
        <f>IF('Attandance Day'!C22="","",'Attandance Day'!C22)</f>
        <v/>
      </c>
      <c r="AP26" s="97" t="str">
        <f t="shared" si="11"/>
        <v/>
      </c>
      <c r="AQ26" s="98" t="str">
        <f t="shared" si="12"/>
        <v/>
      </c>
    </row>
    <row r="27" spans="1:43" ht="24.9" customHeight="1" thickBot="1">
      <c r="A27" s="71">
        <f>IF('Data Entry'!A27="","",'Data Entry'!A27)</f>
        <v>20</v>
      </c>
      <c r="B27" s="72" t="str">
        <f>IF('Data Entry'!B27="","",'Data Entry'!B27)</f>
        <v/>
      </c>
      <c r="C27" s="73" t="str">
        <f>IF('Data Entry'!C27="","",'Data Entry'!C27)</f>
        <v/>
      </c>
      <c r="D27" s="74" t="str">
        <f>IF('Data Entry'!D27="","",'Data Entry'!D27)</f>
        <v/>
      </c>
      <c r="E27" s="75" t="str">
        <f>IF(Gujarati!D23="","",Gujarati!D23)</f>
        <v/>
      </c>
      <c r="F27" s="76" t="str">
        <f>IF(Gujarati!E23="","",Gujarati!E23)</f>
        <v/>
      </c>
      <c r="G27" s="76" t="str">
        <f>IF(Gujarati!F23="","",Gujarati!F23)</f>
        <v/>
      </c>
      <c r="H27" s="76" t="str">
        <f>IF(Gujarati!H23="","",Gujarati!H23)</f>
        <v/>
      </c>
      <c r="I27" s="76" t="str">
        <f>IF(Gujarati!I23="","",Gujarati!I23)</f>
        <v/>
      </c>
      <c r="J27" s="76" t="str">
        <f>IF(Gujarati!J23="","",Gujarati!J23)</f>
        <v/>
      </c>
      <c r="K27" s="77">
        <f t="shared" si="0"/>
        <v>0</v>
      </c>
      <c r="L27" s="78" t="str">
        <f t="shared" si="1"/>
        <v>E</v>
      </c>
      <c r="M27" s="75" t="str">
        <f>IF(Maths!D23="","",Maths!D23)</f>
        <v/>
      </c>
      <c r="N27" s="76" t="str">
        <f>IF(Maths!E23="","",Maths!E23)</f>
        <v/>
      </c>
      <c r="O27" s="76" t="str">
        <f>IF(Maths!F23="","",Maths!F23)</f>
        <v/>
      </c>
      <c r="P27" s="76" t="str">
        <f>IF(Maths!H23="","",Maths!H23)</f>
        <v/>
      </c>
      <c r="Q27" s="76" t="str">
        <f>IF(Maths!I23="","",Maths!I23)</f>
        <v/>
      </c>
      <c r="R27" s="76" t="str">
        <f>IF(Maths!J23="","",Maths!J23)</f>
        <v/>
      </c>
      <c r="S27" s="77">
        <f t="shared" si="2"/>
        <v>0</v>
      </c>
      <c r="T27" s="78" t="str">
        <f t="shared" si="3"/>
        <v>E</v>
      </c>
      <c r="U27" s="75" t="str">
        <f>IF(English!D23="","",English!D23)</f>
        <v/>
      </c>
      <c r="V27" s="76" t="str">
        <f>IF(English!E23="","",English!E23)</f>
        <v/>
      </c>
      <c r="W27" s="76" t="str">
        <f>IF(English!F23="","",English!F23)</f>
        <v/>
      </c>
      <c r="X27" s="76" t="str">
        <f>IF(English!H23="","",English!H23)</f>
        <v/>
      </c>
      <c r="Y27" s="76" t="str">
        <f>IF(English!I23="","",English!I23)</f>
        <v/>
      </c>
      <c r="Z27" s="76" t="str">
        <f>IF(English!J23="","",English!J23)</f>
        <v/>
      </c>
      <c r="AA27" s="77">
        <f t="shared" si="4"/>
        <v>0</v>
      </c>
      <c r="AB27" s="78" t="str">
        <f t="shared" si="5"/>
        <v>E</v>
      </c>
      <c r="AC27" s="75" t="str">
        <f>IF(Evs!D23="","",Evs!D23)</f>
        <v/>
      </c>
      <c r="AD27" s="76" t="str">
        <f>IF(Evs!E23="","",Evs!E23)</f>
        <v/>
      </c>
      <c r="AE27" s="76" t="str">
        <f>IF(Evs!F23="","",Evs!F23)</f>
        <v/>
      </c>
      <c r="AF27" s="76" t="str">
        <f>IF(Evs!H23="","",Evs!H23)</f>
        <v/>
      </c>
      <c r="AG27" s="76" t="str">
        <f>IF(Evs!I23="","",Evs!I23)</f>
        <v/>
      </c>
      <c r="AH27" s="76" t="str">
        <f>IF(Evs!J23="","",Evs!J23)</f>
        <v/>
      </c>
      <c r="AI27" s="77">
        <f t="shared" si="6"/>
        <v>0</v>
      </c>
      <c r="AJ27" s="78" t="str">
        <f t="shared" si="7"/>
        <v>E</v>
      </c>
      <c r="AK27" s="51" t="str">
        <f>IF('SEM2 PATRAK-B'!AQ25="",'SEM1 PATRAK-B'!AQ25,(ROUND(('SEM1 PATRAK-B'!AQ25+'SEM2 PATRAK-B'!AQ25)/2,0)))</f>
        <v/>
      </c>
      <c r="AL27" s="91" t="str">
        <f t="shared" si="8"/>
        <v/>
      </c>
      <c r="AM27" s="92" t="str">
        <f t="shared" si="9"/>
        <v/>
      </c>
      <c r="AN27" s="92" t="str">
        <f t="shared" si="10"/>
        <v/>
      </c>
      <c r="AO27" s="47" t="str">
        <f>IF('Attandance Day'!C23="","",'Attandance Day'!C23)</f>
        <v/>
      </c>
      <c r="AP27" s="97" t="str">
        <f t="shared" si="11"/>
        <v/>
      </c>
      <c r="AQ27" s="98" t="str">
        <f t="shared" si="12"/>
        <v/>
      </c>
    </row>
    <row r="28" spans="1:43" ht="24.9" customHeight="1">
      <c r="A28" s="79">
        <f>IF('Data Entry'!A28="","",'Data Entry'!A28)</f>
        <v>21</v>
      </c>
      <c r="B28" s="80" t="str">
        <f>IF('Data Entry'!B28="","",'Data Entry'!B28)</f>
        <v/>
      </c>
      <c r="C28" s="81" t="str">
        <f>IF('Data Entry'!C28="","",'Data Entry'!C28)</f>
        <v/>
      </c>
      <c r="D28" s="82" t="str">
        <f>IF('Data Entry'!D28="","",'Data Entry'!D28)</f>
        <v/>
      </c>
      <c r="E28" s="83" t="str">
        <f>IF(Gujarati!D24="","",Gujarati!D24)</f>
        <v/>
      </c>
      <c r="F28" s="84" t="str">
        <f>IF(Gujarati!E24="","",Gujarati!E24)</f>
        <v/>
      </c>
      <c r="G28" s="84" t="str">
        <f>IF(Gujarati!F24="","",Gujarati!F24)</f>
        <v/>
      </c>
      <c r="H28" s="84" t="str">
        <f>IF(Gujarati!H24="","",Gujarati!H24)</f>
        <v/>
      </c>
      <c r="I28" s="84" t="str">
        <f>IF(Gujarati!I24="","",Gujarati!I24)</f>
        <v/>
      </c>
      <c r="J28" s="84" t="str">
        <f>IF(Gujarati!J24="","",Gujarati!J24)</f>
        <v/>
      </c>
      <c r="K28" s="85">
        <f t="shared" si="0"/>
        <v>0</v>
      </c>
      <c r="L28" s="86" t="str">
        <f t="shared" si="1"/>
        <v>E</v>
      </c>
      <c r="M28" s="83" t="str">
        <f>IF(Maths!D24="","",Maths!D24)</f>
        <v/>
      </c>
      <c r="N28" s="84" t="str">
        <f>IF(Maths!E24="","",Maths!E24)</f>
        <v/>
      </c>
      <c r="O28" s="84" t="str">
        <f>IF(Maths!F24="","",Maths!F24)</f>
        <v/>
      </c>
      <c r="P28" s="84" t="str">
        <f>IF(Maths!H24="","",Maths!H24)</f>
        <v/>
      </c>
      <c r="Q28" s="84" t="str">
        <f>IF(Maths!I24="","",Maths!I24)</f>
        <v/>
      </c>
      <c r="R28" s="84" t="str">
        <f>IF(Maths!J24="","",Maths!J24)</f>
        <v/>
      </c>
      <c r="S28" s="85">
        <f t="shared" si="2"/>
        <v>0</v>
      </c>
      <c r="T28" s="86" t="str">
        <f t="shared" si="3"/>
        <v>E</v>
      </c>
      <c r="U28" s="83" t="str">
        <f>IF(English!D24="","",English!D24)</f>
        <v/>
      </c>
      <c r="V28" s="84" t="str">
        <f>IF(English!E24="","",English!E24)</f>
        <v/>
      </c>
      <c r="W28" s="84" t="str">
        <f>IF(English!F24="","",English!F24)</f>
        <v/>
      </c>
      <c r="X28" s="84" t="str">
        <f>IF(English!H24="","",English!H24)</f>
        <v/>
      </c>
      <c r="Y28" s="84" t="str">
        <f>IF(English!I24="","",English!I24)</f>
        <v/>
      </c>
      <c r="Z28" s="84" t="str">
        <f>IF(English!J24="","",English!J24)</f>
        <v/>
      </c>
      <c r="AA28" s="85">
        <f t="shared" si="4"/>
        <v>0</v>
      </c>
      <c r="AB28" s="86" t="str">
        <f t="shared" si="5"/>
        <v>E</v>
      </c>
      <c r="AC28" s="83" t="str">
        <f>IF(Evs!D24="","",Evs!D24)</f>
        <v/>
      </c>
      <c r="AD28" s="84" t="str">
        <f>IF(Evs!E24="","",Evs!E24)</f>
        <v/>
      </c>
      <c r="AE28" s="84" t="str">
        <f>IF(Evs!F24="","",Evs!F24)</f>
        <v/>
      </c>
      <c r="AF28" s="84" t="str">
        <f>IF(Evs!H24="","",Evs!H24)</f>
        <v/>
      </c>
      <c r="AG28" s="84" t="str">
        <f>IF(Evs!I24="","",Evs!I24)</f>
        <v/>
      </c>
      <c r="AH28" s="84" t="str">
        <f>IF(Evs!J24="","",Evs!J24)</f>
        <v/>
      </c>
      <c r="AI28" s="85">
        <f t="shared" si="6"/>
        <v>0</v>
      </c>
      <c r="AJ28" s="86" t="str">
        <f t="shared" si="7"/>
        <v>E</v>
      </c>
      <c r="AK28" s="52" t="str">
        <f>IF('SEM2 PATRAK-B'!AQ26="",'SEM1 PATRAK-B'!AQ26,(ROUND(('SEM1 PATRAK-B'!AQ26+'SEM2 PATRAK-B'!AQ26)/2,0)))</f>
        <v/>
      </c>
      <c r="AL28" s="93" t="str">
        <f t="shared" si="8"/>
        <v/>
      </c>
      <c r="AM28" s="94" t="str">
        <f t="shared" si="9"/>
        <v/>
      </c>
      <c r="AN28" s="94" t="str">
        <f t="shared" si="10"/>
        <v/>
      </c>
      <c r="AO28" s="48" t="str">
        <f>IF('Attandance Day'!C24="","",'Attandance Day'!C24)</f>
        <v/>
      </c>
      <c r="AP28" s="97" t="str">
        <f t="shared" si="11"/>
        <v/>
      </c>
      <c r="AQ28" s="98" t="str">
        <f t="shared" si="12"/>
        <v/>
      </c>
    </row>
    <row r="29" spans="1:43" ht="24.9" customHeight="1">
      <c r="A29" s="63">
        <f>IF('Data Entry'!A29="","",'Data Entry'!A29)</f>
        <v>22</v>
      </c>
      <c r="B29" s="64" t="str">
        <f>IF('Data Entry'!B29="","",'Data Entry'!B29)</f>
        <v/>
      </c>
      <c r="C29" s="65" t="str">
        <f>IF('Data Entry'!C29="","",'Data Entry'!C29)</f>
        <v/>
      </c>
      <c r="D29" s="66" t="str">
        <f>IF('Data Entry'!D29="","",'Data Entry'!D29)</f>
        <v/>
      </c>
      <c r="E29" s="67" t="str">
        <f>IF(Gujarati!D25="","",Gujarati!D25)</f>
        <v/>
      </c>
      <c r="F29" s="68" t="str">
        <f>IF(Gujarati!E25="","",Gujarati!E25)</f>
        <v/>
      </c>
      <c r="G29" s="68" t="str">
        <f>IF(Gujarati!F25="","",Gujarati!F25)</f>
        <v/>
      </c>
      <c r="H29" s="68" t="str">
        <f>IF(Gujarati!H25="","",Gujarati!H25)</f>
        <v/>
      </c>
      <c r="I29" s="68" t="str">
        <f>IF(Gujarati!I25="","",Gujarati!I25)</f>
        <v/>
      </c>
      <c r="J29" s="68" t="str">
        <f>IF(Gujarati!J25="","",Gujarati!J25)</f>
        <v/>
      </c>
      <c r="K29" s="69">
        <f t="shared" si="0"/>
        <v>0</v>
      </c>
      <c r="L29" s="70" t="str">
        <f t="shared" si="1"/>
        <v>E</v>
      </c>
      <c r="M29" s="67" t="str">
        <f>IF(Maths!D25="","",Maths!D25)</f>
        <v/>
      </c>
      <c r="N29" s="68" t="str">
        <f>IF(Maths!E25="","",Maths!E25)</f>
        <v/>
      </c>
      <c r="O29" s="68" t="str">
        <f>IF(Maths!F25="","",Maths!F25)</f>
        <v/>
      </c>
      <c r="P29" s="68" t="str">
        <f>IF(Maths!H25="","",Maths!H25)</f>
        <v/>
      </c>
      <c r="Q29" s="68" t="str">
        <f>IF(Maths!I25="","",Maths!I25)</f>
        <v/>
      </c>
      <c r="R29" s="68" t="str">
        <f>IF(Maths!J25="","",Maths!J25)</f>
        <v/>
      </c>
      <c r="S29" s="69">
        <f t="shared" si="2"/>
        <v>0</v>
      </c>
      <c r="T29" s="70" t="str">
        <f t="shared" si="3"/>
        <v>E</v>
      </c>
      <c r="U29" s="67" t="str">
        <f>IF(English!D25="","",English!D25)</f>
        <v/>
      </c>
      <c r="V29" s="68" t="str">
        <f>IF(English!E25="","",English!E25)</f>
        <v/>
      </c>
      <c r="W29" s="68" t="str">
        <f>IF(English!F25="","",English!F25)</f>
        <v/>
      </c>
      <c r="X29" s="68" t="str">
        <f>IF(English!H25="","",English!H25)</f>
        <v/>
      </c>
      <c r="Y29" s="68" t="str">
        <f>IF(English!I25="","",English!I25)</f>
        <v/>
      </c>
      <c r="Z29" s="68" t="str">
        <f>IF(English!J25="","",English!J25)</f>
        <v/>
      </c>
      <c r="AA29" s="69">
        <f t="shared" si="4"/>
        <v>0</v>
      </c>
      <c r="AB29" s="70" t="str">
        <f t="shared" si="5"/>
        <v>E</v>
      </c>
      <c r="AC29" s="67" t="str">
        <f>IF(Evs!D25="","",Evs!D25)</f>
        <v/>
      </c>
      <c r="AD29" s="68" t="str">
        <f>IF(Evs!E25="","",Evs!E25)</f>
        <v/>
      </c>
      <c r="AE29" s="68" t="str">
        <f>IF(Evs!F25="","",Evs!F25)</f>
        <v/>
      </c>
      <c r="AF29" s="68" t="str">
        <f>IF(Evs!H25="","",Evs!H25)</f>
        <v/>
      </c>
      <c r="AG29" s="68" t="str">
        <f>IF(Evs!I25="","",Evs!I25)</f>
        <v/>
      </c>
      <c r="AH29" s="68" t="str">
        <f>IF(Evs!J25="","",Evs!J25)</f>
        <v/>
      </c>
      <c r="AI29" s="69">
        <f t="shared" si="6"/>
        <v>0</v>
      </c>
      <c r="AJ29" s="70" t="str">
        <f t="shared" si="7"/>
        <v>E</v>
      </c>
      <c r="AK29" s="50" t="str">
        <f>IF('SEM2 PATRAK-B'!AQ27="",'SEM1 PATRAK-B'!AQ27,(ROUND(('SEM1 PATRAK-B'!AQ27+'SEM2 PATRAK-B'!AQ27)/2,0)))</f>
        <v/>
      </c>
      <c r="AL29" s="89" t="str">
        <f t="shared" si="8"/>
        <v/>
      </c>
      <c r="AM29" s="90" t="str">
        <f t="shared" si="9"/>
        <v/>
      </c>
      <c r="AN29" s="90" t="str">
        <f t="shared" si="10"/>
        <v/>
      </c>
      <c r="AO29" s="46" t="str">
        <f>IF('Attandance Day'!C25="","",'Attandance Day'!C25)</f>
        <v/>
      </c>
      <c r="AP29" s="97" t="str">
        <f t="shared" si="11"/>
        <v/>
      </c>
      <c r="AQ29" s="98" t="str">
        <f t="shared" si="12"/>
        <v/>
      </c>
    </row>
    <row r="30" spans="1:43" ht="24.9" customHeight="1">
      <c r="A30" s="63">
        <f>IF('Data Entry'!A30="","",'Data Entry'!A30)</f>
        <v>23</v>
      </c>
      <c r="B30" s="64" t="str">
        <f>IF('Data Entry'!B30="","",'Data Entry'!B30)</f>
        <v/>
      </c>
      <c r="C30" s="65" t="str">
        <f>IF('Data Entry'!C30="","",'Data Entry'!C30)</f>
        <v/>
      </c>
      <c r="D30" s="66" t="str">
        <f>IF('Data Entry'!D30="","",'Data Entry'!D30)</f>
        <v/>
      </c>
      <c r="E30" s="67" t="str">
        <f>IF(Gujarati!D26="","",Gujarati!D26)</f>
        <v/>
      </c>
      <c r="F30" s="68" t="str">
        <f>IF(Gujarati!E26="","",Gujarati!E26)</f>
        <v/>
      </c>
      <c r="G30" s="68" t="str">
        <f>IF(Gujarati!F26="","",Gujarati!F26)</f>
        <v/>
      </c>
      <c r="H30" s="68" t="str">
        <f>IF(Gujarati!H26="","",Gujarati!H26)</f>
        <v/>
      </c>
      <c r="I30" s="68" t="str">
        <f>IF(Gujarati!I26="","",Gujarati!I26)</f>
        <v/>
      </c>
      <c r="J30" s="68" t="str">
        <f>IF(Gujarati!J26="","",Gujarati!J26)</f>
        <v/>
      </c>
      <c r="K30" s="69">
        <f t="shared" si="0"/>
        <v>0</v>
      </c>
      <c r="L30" s="70" t="str">
        <f t="shared" si="1"/>
        <v>E</v>
      </c>
      <c r="M30" s="67" t="str">
        <f>IF(Maths!D26="","",Maths!D26)</f>
        <v/>
      </c>
      <c r="N30" s="68" t="str">
        <f>IF(Maths!E26="","",Maths!E26)</f>
        <v/>
      </c>
      <c r="O30" s="68" t="str">
        <f>IF(Maths!F26="","",Maths!F26)</f>
        <v/>
      </c>
      <c r="P30" s="68" t="str">
        <f>IF(Maths!H26="","",Maths!H26)</f>
        <v/>
      </c>
      <c r="Q30" s="68" t="str">
        <f>IF(Maths!I26="","",Maths!I26)</f>
        <v/>
      </c>
      <c r="R30" s="68" t="str">
        <f>IF(Maths!J26="","",Maths!J26)</f>
        <v/>
      </c>
      <c r="S30" s="69">
        <f t="shared" si="2"/>
        <v>0</v>
      </c>
      <c r="T30" s="70" t="str">
        <f t="shared" si="3"/>
        <v>E</v>
      </c>
      <c r="U30" s="67" t="str">
        <f>IF(English!D26="","",English!D26)</f>
        <v/>
      </c>
      <c r="V30" s="68" t="str">
        <f>IF(English!E26="","",English!E26)</f>
        <v/>
      </c>
      <c r="W30" s="68" t="str">
        <f>IF(English!F26="","",English!F26)</f>
        <v/>
      </c>
      <c r="X30" s="68" t="str">
        <f>IF(English!H26="","",English!H26)</f>
        <v/>
      </c>
      <c r="Y30" s="68" t="str">
        <f>IF(English!I26="","",English!I26)</f>
        <v/>
      </c>
      <c r="Z30" s="68" t="str">
        <f>IF(English!J26="","",English!J26)</f>
        <v/>
      </c>
      <c r="AA30" s="69">
        <f t="shared" si="4"/>
        <v>0</v>
      </c>
      <c r="AB30" s="70" t="str">
        <f t="shared" si="5"/>
        <v>E</v>
      </c>
      <c r="AC30" s="67" t="str">
        <f>IF(Evs!D26="","",Evs!D26)</f>
        <v/>
      </c>
      <c r="AD30" s="68" t="str">
        <f>IF(Evs!E26="","",Evs!E26)</f>
        <v/>
      </c>
      <c r="AE30" s="68" t="str">
        <f>IF(Evs!F26="","",Evs!F26)</f>
        <v/>
      </c>
      <c r="AF30" s="68" t="str">
        <f>IF(Evs!H26="","",Evs!H26)</f>
        <v/>
      </c>
      <c r="AG30" s="68" t="str">
        <f>IF(Evs!I26="","",Evs!I26)</f>
        <v/>
      </c>
      <c r="AH30" s="68" t="str">
        <f>IF(Evs!J26="","",Evs!J26)</f>
        <v/>
      </c>
      <c r="AI30" s="69">
        <f t="shared" si="6"/>
        <v>0</v>
      </c>
      <c r="AJ30" s="70" t="str">
        <f t="shared" si="7"/>
        <v>E</v>
      </c>
      <c r="AK30" s="50" t="str">
        <f>IF('SEM2 PATRAK-B'!AQ28="",'SEM1 PATRAK-B'!AQ28,(ROUND(('SEM1 PATRAK-B'!AQ28+'SEM2 PATRAK-B'!AQ28)/2,0)))</f>
        <v/>
      </c>
      <c r="AL30" s="89" t="str">
        <f t="shared" si="8"/>
        <v/>
      </c>
      <c r="AM30" s="90" t="str">
        <f t="shared" si="9"/>
        <v/>
      </c>
      <c r="AN30" s="90" t="str">
        <f t="shared" si="10"/>
        <v/>
      </c>
      <c r="AO30" s="46" t="str">
        <f>IF('Attandance Day'!C26="","",'Attandance Day'!C26)</f>
        <v/>
      </c>
      <c r="AP30" s="97" t="str">
        <f t="shared" si="11"/>
        <v/>
      </c>
      <c r="AQ30" s="98" t="str">
        <f t="shared" si="12"/>
        <v/>
      </c>
    </row>
    <row r="31" spans="1:43" ht="24.9" customHeight="1">
      <c r="A31" s="63">
        <f>IF('Data Entry'!A31="","",'Data Entry'!A31)</f>
        <v>24</v>
      </c>
      <c r="B31" s="64" t="str">
        <f>IF('Data Entry'!B31="","",'Data Entry'!B31)</f>
        <v/>
      </c>
      <c r="C31" s="65" t="str">
        <f>IF('Data Entry'!C31="","",'Data Entry'!C31)</f>
        <v/>
      </c>
      <c r="D31" s="66" t="str">
        <f>IF('Data Entry'!D31="","",'Data Entry'!D31)</f>
        <v/>
      </c>
      <c r="E31" s="67" t="str">
        <f>IF(Gujarati!D27="","",Gujarati!D27)</f>
        <v/>
      </c>
      <c r="F31" s="68" t="str">
        <f>IF(Gujarati!E27="","",Gujarati!E27)</f>
        <v/>
      </c>
      <c r="G31" s="68" t="str">
        <f>IF(Gujarati!F27="","",Gujarati!F27)</f>
        <v/>
      </c>
      <c r="H31" s="68" t="str">
        <f>IF(Gujarati!H27="","",Gujarati!H27)</f>
        <v/>
      </c>
      <c r="I31" s="68" t="str">
        <f>IF(Gujarati!I27="","",Gujarati!I27)</f>
        <v/>
      </c>
      <c r="J31" s="68" t="str">
        <f>IF(Gujarati!J27="","",Gujarati!J27)</f>
        <v/>
      </c>
      <c r="K31" s="69">
        <f t="shared" si="0"/>
        <v>0</v>
      </c>
      <c r="L31" s="70" t="str">
        <f t="shared" si="1"/>
        <v>E</v>
      </c>
      <c r="M31" s="67" t="str">
        <f>IF(Maths!D27="","",Maths!D27)</f>
        <v/>
      </c>
      <c r="N31" s="68" t="str">
        <f>IF(Maths!E27="","",Maths!E27)</f>
        <v/>
      </c>
      <c r="O31" s="68" t="str">
        <f>IF(Maths!F27="","",Maths!F27)</f>
        <v/>
      </c>
      <c r="P31" s="68" t="str">
        <f>IF(Maths!H27="","",Maths!H27)</f>
        <v/>
      </c>
      <c r="Q31" s="68" t="str">
        <f>IF(Maths!I27="","",Maths!I27)</f>
        <v/>
      </c>
      <c r="R31" s="68" t="str">
        <f>IF(Maths!J27="","",Maths!J27)</f>
        <v/>
      </c>
      <c r="S31" s="69">
        <f t="shared" si="2"/>
        <v>0</v>
      </c>
      <c r="T31" s="70" t="str">
        <f t="shared" si="3"/>
        <v>E</v>
      </c>
      <c r="U31" s="67" t="str">
        <f>IF(English!D27="","",English!D27)</f>
        <v/>
      </c>
      <c r="V31" s="68" t="str">
        <f>IF(English!E27="","",English!E27)</f>
        <v/>
      </c>
      <c r="W31" s="68" t="str">
        <f>IF(English!F27="","",English!F27)</f>
        <v/>
      </c>
      <c r="X31" s="68" t="str">
        <f>IF(English!H27="","",English!H27)</f>
        <v/>
      </c>
      <c r="Y31" s="68" t="str">
        <f>IF(English!I27="","",English!I27)</f>
        <v/>
      </c>
      <c r="Z31" s="68" t="str">
        <f>IF(English!J27="","",English!J27)</f>
        <v/>
      </c>
      <c r="AA31" s="69">
        <f t="shared" si="4"/>
        <v>0</v>
      </c>
      <c r="AB31" s="70" t="str">
        <f t="shared" si="5"/>
        <v>E</v>
      </c>
      <c r="AC31" s="67" t="str">
        <f>IF(Evs!D27="","",Evs!D27)</f>
        <v/>
      </c>
      <c r="AD31" s="68" t="str">
        <f>IF(Evs!E27="","",Evs!E27)</f>
        <v/>
      </c>
      <c r="AE31" s="68" t="str">
        <f>IF(Evs!F27="","",Evs!F27)</f>
        <v/>
      </c>
      <c r="AF31" s="68" t="str">
        <f>IF(Evs!H27="","",Evs!H27)</f>
        <v/>
      </c>
      <c r="AG31" s="68" t="str">
        <f>IF(Evs!I27="","",Evs!I27)</f>
        <v/>
      </c>
      <c r="AH31" s="68" t="str">
        <f>IF(Evs!J27="","",Evs!J27)</f>
        <v/>
      </c>
      <c r="AI31" s="69">
        <f t="shared" si="6"/>
        <v>0</v>
      </c>
      <c r="AJ31" s="70" t="str">
        <f t="shared" si="7"/>
        <v>E</v>
      </c>
      <c r="AK31" s="50" t="str">
        <f>IF('SEM2 PATRAK-B'!AQ29="",'SEM1 PATRAK-B'!AQ29,(ROUND(('SEM1 PATRAK-B'!AQ29+'SEM2 PATRAK-B'!AQ29)/2,0)))</f>
        <v/>
      </c>
      <c r="AL31" s="89" t="str">
        <f t="shared" si="8"/>
        <v/>
      </c>
      <c r="AM31" s="90" t="str">
        <f t="shared" si="9"/>
        <v/>
      </c>
      <c r="AN31" s="90" t="str">
        <f t="shared" si="10"/>
        <v/>
      </c>
      <c r="AO31" s="46" t="str">
        <f>IF('Attandance Day'!C27="","",'Attandance Day'!C27)</f>
        <v/>
      </c>
      <c r="AP31" s="97" t="str">
        <f t="shared" si="11"/>
        <v/>
      </c>
      <c r="AQ31" s="98" t="str">
        <f t="shared" si="12"/>
        <v/>
      </c>
    </row>
    <row r="32" spans="1:43" ht="24.9" customHeight="1">
      <c r="A32" s="63">
        <f>IF('Data Entry'!A32="","",'Data Entry'!A32)</f>
        <v>25</v>
      </c>
      <c r="B32" s="64" t="str">
        <f>IF('Data Entry'!B32="","",'Data Entry'!B32)</f>
        <v/>
      </c>
      <c r="C32" s="65" t="str">
        <f>IF('Data Entry'!C32="","",'Data Entry'!C32)</f>
        <v/>
      </c>
      <c r="D32" s="66" t="str">
        <f>IF('Data Entry'!D32="","",'Data Entry'!D32)</f>
        <v/>
      </c>
      <c r="E32" s="67" t="str">
        <f>IF(Gujarati!D28="","",Gujarati!D28)</f>
        <v/>
      </c>
      <c r="F32" s="68" t="str">
        <f>IF(Gujarati!E28="","",Gujarati!E28)</f>
        <v/>
      </c>
      <c r="G32" s="68" t="str">
        <f>IF(Gujarati!F28="","",Gujarati!F28)</f>
        <v/>
      </c>
      <c r="H32" s="68" t="str">
        <f>IF(Gujarati!H28="","",Gujarati!H28)</f>
        <v/>
      </c>
      <c r="I32" s="68" t="str">
        <f>IF(Gujarati!I28="","",Gujarati!I28)</f>
        <v/>
      </c>
      <c r="J32" s="68" t="str">
        <f>IF(Gujarati!J28="","",Gujarati!J28)</f>
        <v/>
      </c>
      <c r="K32" s="69">
        <f t="shared" si="0"/>
        <v>0</v>
      </c>
      <c r="L32" s="70" t="str">
        <f t="shared" si="1"/>
        <v>E</v>
      </c>
      <c r="M32" s="67" t="str">
        <f>IF(Maths!D28="","",Maths!D28)</f>
        <v/>
      </c>
      <c r="N32" s="68" t="str">
        <f>IF(Maths!E28="","",Maths!E28)</f>
        <v/>
      </c>
      <c r="O32" s="68" t="str">
        <f>IF(Maths!F28="","",Maths!F28)</f>
        <v/>
      </c>
      <c r="P32" s="68" t="str">
        <f>IF(Maths!H28="","",Maths!H28)</f>
        <v/>
      </c>
      <c r="Q32" s="68" t="str">
        <f>IF(Maths!I28="","",Maths!I28)</f>
        <v/>
      </c>
      <c r="R32" s="68" t="str">
        <f>IF(Maths!J28="","",Maths!J28)</f>
        <v/>
      </c>
      <c r="S32" s="69">
        <f t="shared" si="2"/>
        <v>0</v>
      </c>
      <c r="T32" s="70" t="str">
        <f t="shared" si="3"/>
        <v>E</v>
      </c>
      <c r="U32" s="67" t="str">
        <f>IF(English!D28="","",English!D28)</f>
        <v/>
      </c>
      <c r="V32" s="68" t="str">
        <f>IF(English!E28="","",English!E28)</f>
        <v/>
      </c>
      <c r="W32" s="68" t="str">
        <f>IF(English!F28="","",English!F28)</f>
        <v/>
      </c>
      <c r="X32" s="68" t="str">
        <f>IF(English!H28="","",English!H28)</f>
        <v/>
      </c>
      <c r="Y32" s="68" t="str">
        <f>IF(English!I28="","",English!I28)</f>
        <v/>
      </c>
      <c r="Z32" s="68" t="str">
        <f>IF(English!J28="","",English!J28)</f>
        <v/>
      </c>
      <c r="AA32" s="69">
        <f t="shared" si="4"/>
        <v>0</v>
      </c>
      <c r="AB32" s="70" t="str">
        <f t="shared" si="5"/>
        <v>E</v>
      </c>
      <c r="AC32" s="67" t="str">
        <f>IF(Evs!D28="","",Evs!D28)</f>
        <v/>
      </c>
      <c r="AD32" s="68" t="str">
        <f>IF(Evs!E28="","",Evs!E28)</f>
        <v/>
      </c>
      <c r="AE32" s="68" t="str">
        <f>IF(Evs!F28="","",Evs!F28)</f>
        <v/>
      </c>
      <c r="AF32" s="68" t="str">
        <f>IF(Evs!H28="","",Evs!H28)</f>
        <v/>
      </c>
      <c r="AG32" s="68" t="str">
        <f>IF(Evs!I28="","",Evs!I28)</f>
        <v/>
      </c>
      <c r="AH32" s="68" t="str">
        <f>IF(Evs!J28="","",Evs!J28)</f>
        <v/>
      </c>
      <c r="AI32" s="69">
        <f t="shared" si="6"/>
        <v>0</v>
      </c>
      <c r="AJ32" s="70" t="str">
        <f t="shared" si="7"/>
        <v>E</v>
      </c>
      <c r="AK32" s="50" t="str">
        <f>IF('SEM2 PATRAK-B'!AQ30="",'SEM1 PATRAK-B'!AQ30,(ROUND(('SEM1 PATRAK-B'!AQ30+'SEM2 PATRAK-B'!AQ30)/2,0)))</f>
        <v/>
      </c>
      <c r="AL32" s="89" t="str">
        <f t="shared" si="8"/>
        <v/>
      </c>
      <c r="AM32" s="90" t="str">
        <f t="shared" si="9"/>
        <v/>
      </c>
      <c r="AN32" s="90" t="str">
        <f t="shared" si="10"/>
        <v/>
      </c>
      <c r="AO32" s="46" t="str">
        <f>IF('Attandance Day'!C28="","",'Attandance Day'!C28)</f>
        <v/>
      </c>
      <c r="AP32" s="97" t="str">
        <f t="shared" si="11"/>
        <v/>
      </c>
      <c r="AQ32" s="98" t="str">
        <f t="shared" si="12"/>
        <v/>
      </c>
    </row>
    <row r="33" spans="1:43" ht="24.9" customHeight="1">
      <c r="A33" s="63">
        <f>IF('Data Entry'!A33="","",'Data Entry'!A33)</f>
        <v>26</v>
      </c>
      <c r="B33" s="64" t="str">
        <f>IF('Data Entry'!B33="","",'Data Entry'!B33)</f>
        <v/>
      </c>
      <c r="C33" s="65" t="str">
        <f>IF('Data Entry'!C33="","",'Data Entry'!C33)</f>
        <v/>
      </c>
      <c r="D33" s="66" t="str">
        <f>IF('Data Entry'!D33="","",'Data Entry'!D33)</f>
        <v/>
      </c>
      <c r="E33" s="67" t="str">
        <f>IF(Gujarati!D29="","",Gujarati!D29)</f>
        <v/>
      </c>
      <c r="F33" s="68" t="str">
        <f>IF(Gujarati!E29="","",Gujarati!E29)</f>
        <v/>
      </c>
      <c r="G33" s="68" t="str">
        <f>IF(Gujarati!F29="","",Gujarati!F29)</f>
        <v/>
      </c>
      <c r="H33" s="68" t="str">
        <f>IF(Gujarati!H29="","",Gujarati!H29)</f>
        <v/>
      </c>
      <c r="I33" s="68" t="str">
        <f>IF(Gujarati!I29="","",Gujarati!I29)</f>
        <v/>
      </c>
      <c r="J33" s="68" t="str">
        <f>IF(Gujarati!J29="","",Gujarati!J29)</f>
        <v/>
      </c>
      <c r="K33" s="69">
        <f t="shared" si="0"/>
        <v>0</v>
      </c>
      <c r="L33" s="70" t="str">
        <f t="shared" si="1"/>
        <v>E</v>
      </c>
      <c r="M33" s="67" t="str">
        <f>IF(Maths!D29="","",Maths!D29)</f>
        <v/>
      </c>
      <c r="N33" s="68" t="str">
        <f>IF(Maths!E29="","",Maths!E29)</f>
        <v/>
      </c>
      <c r="O33" s="68" t="str">
        <f>IF(Maths!F29="","",Maths!F29)</f>
        <v/>
      </c>
      <c r="P33" s="68" t="str">
        <f>IF(Maths!H29="","",Maths!H29)</f>
        <v/>
      </c>
      <c r="Q33" s="68" t="str">
        <f>IF(Maths!I29="","",Maths!I29)</f>
        <v/>
      </c>
      <c r="R33" s="68" t="str">
        <f>IF(Maths!J29="","",Maths!J29)</f>
        <v/>
      </c>
      <c r="S33" s="69">
        <f t="shared" si="2"/>
        <v>0</v>
      </c>
      <c r="T33" s="70" t="str">
        <f t="shared" si="3"/>
        <v>E</v>
      </c>
      <c r="U33" s="67" t="str">
        <f>IF(English!D29="","",English!D29)</f>
        <v/>
      </c>
      <c r="V33" s="68" t="str">
        <f>IF(English!E29="","",English!E29)</f>
        <v/>
      </c>
      <c r="W33" s="68" t="str">
        <f>IF(English!F29="","",English!F29)</f>
        <v/>
      </c>
      <c r="X33" s="68" t="str">
        <f>IF(English!H29="","",English!H29)</f>
        <v/>
      </c>
      <c r="Y33" s="68" t="str">
        <f>IF(English!I29="","",English!I29)</f>
        <v/>
      </c>
      <c r="Z33" s="68" t="str">
        <f>IF(English!J29="","",English!J29)</f>
        <v/>
      </c>
      <c r="AA33" s="69">
        <f t="shared" si="4"/>
        <v>0</v>
      </c>
      <c r="AB33" s="70" t="str">
        <f t="shared" si="5"/>
        <v>E</v>
      </c>
      <c r="AC33" s="67" t="str">
        <f>IF(Evs!D29="","",Evs!D29)</f>
        <v/>
      </c>
      <c r="AD33" s="68" t="str">
        <f>IF(Evs!E29="","",Evs!E29)</f>
        <v/>
      </c>
      <c r="AE33" s="68" t="str">
        <f>IF(Evs!F29="","",Evs!F29)</f>
        <v/>
      </c>
      <c r="AF33" s="68" t="str">
        <f>IF(Evs!H29="","",Evs!H29)</f>
        <v/>
      </c>
      <c r="AG33" s="68" t="str">
        <f>IF(Evs!I29="","",Evs!I29)</f>
        <v/>
      </c>
      <c r="AH33" s="68" t="str">
        <f>IF(Evs!J29="","",Evs!J29)</f>
        <v/>
      </c>
      <c r="AI33" s="69">
        <f t="shared" si="6"/>
        <v>0</v>
      </c>
      <c r="AJ33" s="70" t="str">
        <f t="shared" si="7"/>
        <v>E</v>
      </c>
      <c r="AK33" s="50" t="str">
        <f>IF('SEM2 PATRAK-B'!AQ31="",'SEM1 PATRAK-B'!AQ31,(ROUND(('SEM1 PATRAK-B'!AQ31+'SEM2 PATRAK-B'!AQ31)/2,0)))</f>
        <v/>
      </c>
      <c r="AL33" s="89" t="str">
        <f t="shared" si="8"/>
        <v/>
      </c>
      <c r="AM33" s="90" t="str">
        <f t="shared" si="9"/>
        <v/>
      </c>
      <c r="AN33" s="90" t="str">
        <f t="shared" si="10"/>
        <v/>
      </c>
      <c r="AO33" s="46" t="str">
        <f>IF('Attandance Day'!C29="","",'Attandance Day'!C29)</f>
        <v/>
      </c>
      <c r="AP33" s="97" t="str">
        <f t="shared" si="11"/>
        <v/>
      </c>
      <c r="AQ33" s="98" t="str">
        <f t="shared" si="12"/>
        <v/>
      </c>
    </row>
    <row r="34" spans="1:43" ht="24.9" customHeight="1">
      <c r="A34" s="63">
        <f>IF('Data Entry'!A34="","",'Data Entry'!A34)</f>
        <v>27</v>
      </c>
      <c r="B34" s="64" t="str">
        <f>IF('Data Entry'!B34="","",'Data Entry'!B34)</f>
        <v/>
      </c>
      <c r="C34" s="65" t="str">
        <f>IF('Data Entry'!C34="","",'Data Entry'!C34)</f>
        <v/>
      </c>
      <c r="D34" s="66" t="str">
        <f>IF('Data Entry'!D34="","",'Data Entry'!D34)</f>
        <v/>
      </c>
      <c r="E34" s="67" t="str">
        <f>IF(Gujarati!D30="","",Gujarati!D30)</f>
        <v/>
      </c>
      <c r="F34" s="68" t="str">
        <f>IF(Gujarati!E30="","",Gujarati!E30)</f>
        <v/>
      </c>
      <c r="G34" s="68" t="str">
        <f>IF(Gujarati!F30="","",Gujarati!F30)</f>
        <v/>
      </c>
      <c r="H34" s="68" t="str">
        <f>IF(Gujarati!H30="","",Gujarati!H30)</f>
        <v/>
      </c>
      <c r="I34" s="68" t="str">
        <f>IF(Gujarati!I30="","",Gujarati!I30)</f>
        <v/>
      </c>
      <c r="J34" s="68" t="str">
        <f>IF(Gujarati!J30="","",Gujarati!J30)</f>
        <v/>
      </c>
      <c r="K34" s="69">
        <f t="shared" si="0"/>
        <v>0</v>
      </c>
      <c r="L34" s="70" t="str">
        <f t="shared" si="1"/>
        <v>E</v>
      </c>
      <c r="M34" s="67" t="str">
        <f>IF(Maths!D30="","",Maths!D30)</f>
        <v/>
      </c>
      <c r="N34" s="68" t="str">
        <f>IF(Maths!E30="","",Maths!E30)</f>
        <v/>
      </c>
      <c r="O34" s="68" t="str">
        <f>IF(Maths!F30="","",Maths!F30)</f>
        <v/>
      </c>
      <c r="P34" s="68" t="str">
        <f>IF(Maths!H30="","",Maths!H30)</f>
        <v/>
      </c>
      <c r="Q34" s="68" t="str">
        <f>IF(Maths!I30="","",Maths!I30)</f>
        <v/>
      </c>
      <c r="R34" s="68" t="str">
        <f>IF(Maths!J30="","",Maths!J30)</f>
        <v/>
      </c>
      <c r="S34" s="69">
        <f t="shared" si="2"/>
        <v>0</v>
      </c>
      <c r="T34" s="70" t="str">
        <f t="shared" si="3"/>
        <v>E</v>
      </c>
      <c r="U34" s="67" t="str">
        <f>IF(English!D30="","",English!D30)</f>
        <v/>
      </c>
      <c r="V34" s="68" t="str">
        <f>IF(English!E30="","",English!E30)</f>
        <v/>
      </c>
      <c r="W34" s="68" t="str">
        <f>IF(English!F30="","",English!F30)</f>
        <v/>
      </c>
      <c r="X34" s="68" t="str">
        <f>IF(English!H30="","",English!H30)</f>
        <v/>
      </c>
      <c r="Y34" s="68" t="str">
        <f>IF(English!I30="","",English!I30)</f>
        <v/>
      </c>
      <c r="Z34" s="68" t="str">
        <f>IF(English!J30="","",English!J30)</f>
        <v/>
      </c>
      <c r="AA34" s="69">
        <f t="shared" si="4"/>
        <v>0</v>
      </c>
      <c r="AB34" s="70" t="str">
        <f t="shared" si="5"/>
        <v>E</v>
      </c>
      <c r="AC34" s="67" t="str">
        <f>IF(Evs!D30="","",Evs!D30)</f>
        <v/>
      </c>
      <c r="AD34" s="68" t="str">
        <f>IF(Evs!E30="","",Evs!E30)</f>
        <v/>
      </c>
      <c r="AE34" s="68" t="str">
        <f>IF(Evs!F30="","",Evs!F30)</f>
        <v/>
      </c>
      <c r="AF34" s="68" t="str">
        <f>IF(Evs!H30="","",Evs!H30)</f>
        <v/>
      </c>
      <c r="AG34" s="68" t="str">
        <f>IF(Evs!I30="","",Evs!I30)</f>
        <v/>
      </c>
      <c r="AH34" s="68" t="str">
        <f>IF(Evs!J30="","",Evs!J30)</f>
        <v/>
      </c>
      <c r="AI34" s="69">
        <f t="shared" si="6"/>
        <v>0</v>
      </c>
      <c r="AJ34" s="70" t="str">
        <f t="shared" si="7"/>
        <v>E</v>
      </c>
      <c r="AK34" s="50" t="str">
        <f>IF('SEM2 PATRAK-B'!AQ32="",'SEM1 PATRAK-B'!AQ32,(ROUND(('SEM1 PATRAK-B'!AQ32+'SEM2 PATRAK-B'!AQ32)/2,0)))</f>
        <v/>
      </c>
      <c r="AL34" s="89" t="str">
        <f t="shared" si="8"/>
        <v/>
      </c>
      <c r="AM34" s="90" t="str">
        <f t="shared" si="9"/>
        <v/>
      </c>
      <c r="AN34" s="90" t="str">
        <f t="shared" si="10"/>
        <v/>
      </c>
      <c r="AO34" s="46" t="str">
        <f>IF('Attandance Day'!C30="","",'Attandance Day'!C30)</f>
        <v/>
      </c>
      <c r="AP34" s="97" t="str">
        <f t="shared" si="11"/>
        <v/>
      </c>
      <c r="AQ34" s="98" t="str">
        <f t="shared" si="12"/>
        <v/>
      </c>
    </row>
    <row r="35" spans="1:43" ht="24.9" customHeight="1">
      <c r="A35" s="63">
        <f>IF('Data Entry'!A35="","",'Data Entry'!A35)</f>
        <v>28</v>
      </c>
      <c r="B35" s="64" t="str">
        <f>IF('Data Entry'!B35="","",'Data Entry'!B35)</f>
        <v/>
      </c>
      <c r="C35" s="65" t="str">
        <f>IF('Data Entry'!C35="","",'Data Entry'!C35)</f>
        <v/>
      </c>
      <c r="D35" s="66" t="str">
        <f>IF('Data Entry'!D35="","",'Data Entry'!D35)</f>
        <v/>
      </c>
      <c r="E35" s="67" t="str">
        <f>IF(Gujarati!D31="","",Gujarati!D31)</f>
        <v/>
      </c>
      <c r="F35" s="68" t="str">
        <f>IF(Gujarati!E31="","",Gujarati!E31)</f>
        <v/>
      </c>
      <c r="G35" s="68" t="str">
        <f>IF(Gujarati!F31="","",Gujarati!F31)</f>
        <v/>
      </c>
      <c r="H35" s="68" t="str">
        <f>IF(Gujarati!H31="","",Gujarati!H31)</f>
        <v/>
      </c>
      <c r="I35" s="68" t="str">
        <f>IF(Gujarati!I31="","",Gujarati!I31)</f>
        <v/>
      </c>
      <c r="J35" s="68" t="str">
        <f>IF(Gujarati!J31="","",Gujarati!J31)</f>
        <v/>
      </c>
      <c r="K35" s="69">
        <f t="shared" si="0"/>
        <v>0</v>
      </c>
      <c r="L35" s="70" t="str">
        <f t="shared" si="1"/>
        <v>E</v>
      </c>
      <c r="M35" s="67" t="str">
        <f>IF(Maths!D31="","",Maths!D31)</f>
        <v/>
      </c>
      <c r="N35" s="68" t="str">
        <f>IF(Maths!E31="","",Maths!E31)</f>
        <v/>
      </c>
      <c r="O35" s="68" t="str">
        <f>IF(Maths!F31="","",Maths!F31)</f>
        <v/>
      </c>
      <c r="P35" s="68" t="str">
        <f>IF(Maths!H31="","",Maths!H31)</f>
        <v/>
      </c>
      <c r="Q35" s="68" t="str">
        <f>IF(Maths!I31="","",Maths!I31)</f>
        <v/>
      </c>
      <c r="R35" s="68" t="str">
        <f>IF(Maths!J31="","",Maths!J31)</f>
        <v/>
      </c>
      <c r="S35" s="69">
        <f t="shared" si="2"/>
        <v>0</v>
      </c>
      <c r="T35" s="70" t="str">
        <f t="shared" si="3"/>
        <v>E</v>
      </c>
      <c r="U35" s="67" t="str">
        <f>IF(English!D31="","",English!D31)</f>
        <v/>
      </c>
      <c r="V35" s="68" t="str">
        <f>IF(English!E31="","",English!E31)</f>
        <v/>
      </c>
      <c r="W35" s="68" t="str">
        <f>IF(English!F31="","",English!F31)</f>
        <v/>
      </c>
      <c r="X35" s="68" t="str">
        <f>IF(English!H31="","",English!H31)</f>
        <v/>
      </c>
      <c r="Y35" s="68" t="str">
        <f>IF(English!I31="","",English!I31)</f>
        <v/>
      </c>
      <c r="Z35" s="68" t="str">
        <f>IF(English!J31="","",English!J31)</f>
        <v/>
      </c>
      <c r="AA35" s="69">
        <f t="shared" si="4"/>
        <v>0</v>
      </c>
      <c r="AB35" s="70" t="str">
        <f t="shared" si="5"/>
        <v>E</v>
      </c>
      <c r="AC35" s="67" t="str">
        <f>IF(Evs!D31="","",Evs!D31)</f>
        <v/>
      </c>
      <c r="AD35" s="68" t="str">
        <f>IF(Evs!E31="","",Evs!E31)</f>
        <v/>
      </c>
      <c r="AE35" s="68" t="str">
        <f>IF(Evs!F31="","",Evs!F31)</f>
        <v/>
      </c>
      <c r="AF35" s="68" t="str">
        <f>IF(Evs!H31="","",Evs!H31)</f>
        <v/>
      </c>
      <c r="AG35" s="68" t="str">
        <f>IF(Evs!I31="","",Evs!I31)</f>
        <v/>
      </c>
      <c r="AH35" s="68" t="str">
        <f>IF(Evs!J31="","",Evs!J31)</f>
        <v/>
      </c>
      <c r="AI35" s="69">
        <f t="shared" si="6"/>
        <v>0</v>
      </c>
      <c r="AJ35" s="70" t="str">
        <f t="shared" si="7"/>
        <v>E</v>
      </c>
      <c r="AK35" s="50" t="str">
        <f>IF('SEM2 PATRAK-B'!AQ33="",'SEM1 PATRAK-B'!AQ33,(ROUND(('SEM1 PATRAK-B'!AQ33+'SEM2 PATRAK-B'!AQ33)/2,0)))</f>
        <v/>
      </c>
      <c r="AL35" s="89" t="str">
        <f t="shared" si="8"/>
        <v/>
      </c>
      <c r="AM35" s="90" t="str">
        <f t="shared" si="9"/>
        <v/>
      </c>
      <c r="AN35" s="90" t="str">
        <f t="shared" si="10"/>
        <v/>
      </c>
      <c r="AO35" s="46" t="str">
        <f>IF('Attandance Day'!C31="","",'Attandance Day'!C31)</f>
        <v/>
      </c>
      <c r="AP35" s="97" t="str">
        <f t="shared" si="11"/>
        <v/>
      </c>
      <c r="AQ35" s="98" t="str">
        <f t="shared" si="12"/>
        <v/>
      </c>
    </row>
    <row r="36" spans="1:43" ht="24.9" customHeight="1">
      <c r="A36" s="63">
        <f>IF('Data Entry'!A36="","",'Data Entry'!A36)</f>
        <v>29</v>
      </c>
      <c r="B36" s="64" t="str">
        <f>IF('Data Entry'!B36="","",'Data Entry'!B36)</f>
        <v/>
      </c>
      <c r="C36" s="65" t="str">
        <f>IF('Data Entry'!C36="","",'Data Entry'!C36)</f>
        <v/>
      </c>
      <c r="D36" s="66" t="str">
        <f>IF('Data Entry'!D36="","",'Data Entry'!D36)</f>
        <v/>
      </c>
      <c r="E36" s="67" t="str">
        <f>IF(Gujarati!D32="","",Gujarati!D32)</f>
        <v/>
      </c>
      <c r="F36" s="68" t="str">
        <f>IF(Gujarati!E32="","",Gujarati!E32)</f>
        <v/>
      </c>
      <c r="G36" s="68" t="str">
        <f>IF(Gujarati!F32="","",Gujarati!F32)</f>
        <v/>
      </c>
      <c r="H36" s="68" t="str">
        <f>IF(Gujarati!H32="","",Gujarati!H32)</f>
        <v/>
      </c>
      <c r="I36" s="68" t="str">
        <f>IF(Gujarati!I32="","",Gujarati!I32)</f>
        <v/>
      </c>
      <c r="J36" s="68" t="str">
        <f>IF(Gujarati!J32="","",Gujarati!J32)</f>
        <v/>
      </c>
      <c r="K36" s="69">
        <f t="shared" si="0"/>
        <v>0</v>
      </c>
      <c r="L36" s="70" t="str">
        <f t="shared" si="1"/>
        <v>E</v>
      </c>
      <c r="M36" s="67" t="str">
        <f>IF(Maths!D32="","",Maths!D32)</f>
        <v/>
      </c>
      <c r="N36" s="68" t="str">
        <f>IF(Maths!E32="","",Maths!E32)</f>
        <v/>
      </c>
      <c r="O36" s="68" t="str">
        <f>IF(Maths!F32="","",Maths!F32)</f>
        <v/>
      </c>
      <c r="P36" s="68" t="str">
        <f>IF(Maths!H32="","",Maths!H32)</f>
        <v/>
      </c>
      <c r="Q36" s="68" t="str">
        <f>IF(Maths!I32="","",Maths!I32)</f>
        <v/>
      </c>
      <c r="R36" s="68" t="str">
        <f>IF(Maths!J32="","",Maths!J32)</f>
        <v/>
      </c>
      <c r="S36" s="69">
        <f t="shared" si="2"/>
        <v>0</v>
      </c>
      <c r="T36" s="70" t="str">
        <f t="shared" si="3"/>
        <v>E</v>
      </c>
      <c r="U36" s="67" t="str">
        <f>IF(English!D32="","",English!D32)</f>
        <v/>
      </c>
      <c r="V36" s="68" t="str">
        <f>IF(English!E32="","",English!E32)</f>
        <v/>
      </c>
      <c r="W36" s="68" t="str">
        <f>IF(English!F32="","",English!F32)</f>
        <v/>
      </c>
      <c r="X36" s="68" t="str">
        <f>IF(English!H32="","",English!H32)</f>
        <v/>
      </c>
      <c r="Y36" s="68" t="str">
        <f>IF(English!I32="","",English!I32)</f>
        <v/>
      </c>
      <c r="Z36" s="68" t="str">
        <f>IF(English!J32="","",English!J32)</f>
        <v/>
      </c>
      <c r="AA36" s="69">
        <f t="shared" si="4"/>
        <v>0</v>
      </c>
      <c r="AB36" s="70" t="str">
        <f t="shared" si="5"/>
        <v>E</v>
      </c>
      <c r="AC36" s="67" t="str">
        <f>IF(Evs!D32="","",Evs!D32)</f>
        <v/>
      </c>
      <c r="AD36" s="68" t="str">
        <f>IF(Evs!E32="","",Evs!E32)</f>
        <v/>
      </c>
      <c r="AE36" s="68" t="str">
        <f>IF(Evs!F32="","",Evs!F32)</f>
        <v/>
      </c>
      <c r="AF36" s="68" t="str">
        <f>IF(Evs!H32="","",Evs!H32)</f>
        <v/>
      </c>
      <c r="AG36" s="68" t="str">
        <f>IF(Evs!I32="","",Evs!I32)</f>
        <v/>
      </c>
      <c r="AH36" s="68" t="str">
        <f>IF(Evs!J32="","",Evs!J32)</f>
        <v/>
      </c>
      <c r="AI36" s="69">
        <f t="shared" si="6"/>
        <v>0</v>
      </c>
      <c r="AJ36" s="70" t="str">
        <f t="shared" si="7"/>
        <v>E</v>
      </c>
      <c r="AK36" s="50" t="str">
        <f>IF('SEM2 PATRAK-B'!AQ34="",'SEM1 PATRAK-B'!AQ34,(ROUND(('SEM1 PATRAK-B'!AQ34+'SEM2 PATRAK-B'!AQ34)/2,0)))</f>
        <v/>
      </c>
      <c r="AL36" s="89" t="str">
        <f t="shared" si="8"/>
        <v/>
      </c>
      <c r="AM36" s="90" t="str">
        <f t="shared" si="9"/>
        <v/>
      </c>
      <c r="AN36" s="90" t="str">
        <f t="shared" si="10"/>
        <v/>
      </c>
      <c r="AO36" s="46" t="str">
        <f>IF('Attandance Day'!C32="","",'Attandance Day'!C32)</f>
        <v/>
      </c>
      <c r="AP36" s="97" t="str">
        <f t="shared" si="11"/>
        <v/>
      </c>
      <c r="AQ36" s="98" t="str">
        <f t="shared" si="12"/>
        <v/>
      </c>
    </row>
    <row r="37" spans="1:43" ht="24.9" customHeight="1">
      <c r="A37" s="63">
        <f>IF('Data Entry'!A37="","",'Data Entry'!A37)</f>
        <v>30</v>
      </c>
      <c r="B37" s="64" t="str">
        <f>IF('Data Entry'!B37="","",'Data Entry'!B37)</f>
        <v/>
      </c>
      <c r="C37" s="65" t="str">
        <f>IF('Data Entry'!C37="","",'Data Entry'!C37)</f>
        <v/>
      </c>
      <c r="D37" s="66" t="str">
        <f>IF('Data Entry'!D37="","",'Data Entry'!D37)</f>
        <v/>
      </c>
      <c r="E37" s="67" t="str">
        <f>IF(Gujarati!D33="","",Gujarati!D33)</f>
        <v/>
      </c>
      <c r="F37" s="68" t="str">
        <f>IF(Gujarati!E33="","",Gujarati!E33)</f>
        <v/>
      </c>
      <c r="G37" s="68" t="str">
        <f>IF(Gujarati!F33="","",Gujarati!F33)</f>
        <v/>
      </c>
      <c r="H37" s="68" t="str">
        <f>IF(Gujarati!H33="","",Gujarati!H33)</f>
        <v/>
      </c>
      <c r="I37" s="68" t="str">
        <f>IF(Gujarati!I33="","",Gujarati!I33)</f>
        <v/>
      </c>
      <c r="J37" s="68" t="str">
        <f>IF(Gujarati!J33="","",Gujarati!J33)</f>
        <v/>
      </c>
      <c r="K37" s="69">
        <f t="shared" si="0"/>
        <v>0</v>
      </c>
      <c r="L37" s="70" t="str">
        <f t="shared" si="1"/>
        <v>E</v>
      </c>
      <c r="M37" s="67" t="str">
        <f>IF(Maths!D33="","",Maths!D33)</f>
        <v/>
      </c>
      <c r="N37" s="68" t="str">
        <f>IF(Maths!E33="","",Maths!E33)</f>
        <v/>
      </c>
      <c r="O37" s="68" t="str">
        <f>IF(Maths!F33="","",Maths!F33)</f>
        <v/>
      </c>
      <c r="P37" s="68" t="str">
        <f>IF(Maths!H33="","",Maths!H33)</f>
        <v/>
      </c>
      <c r="Q37" s="68" t="str">
        <f>IF(Maths!I33="","",Maths!I33)</f>
        <v/>
      </c>
      <c r="R37" s="68" t="str">
        <f>IF(Maths!J33="","",Maths!J33)</f>
        <v/>
      </c>
      <c r="S37" s="69">
        <f t="shared" si="2"/>
        <v>0</v>
      </c>
      <c r="T37" s="70" t="str">
        <f t="shared" si="3"/>
        <v>E</v>
      </c>
      <c r="U37" s="67" t="str">
        <f>IF(English!D33="","",English!D33)</f>
        <v/>
      </c>
      <c r="V37" s="68" t="str">
        <f>IF(English!E33="","",English!E33)</f>
        <v/>
      </c>
      <c r="W37" s="68" t="str">
        <f>IF(English!F33="","",English!F33)</f>
        <v/>
      </c>
      <c r="X37" s="68" t="str">
        <f>IF(English!H33="","",English!H33)</f>
        <v/>
      </c>
      <c r="Y37" s="68" t="str">
        <f>IF(English!I33="","",English!I33)</f>
        <v/>
      </c>
      <c r="Z37" s="68" t="str">
        <f>IF(English!J33="","",English!J33)</f>
        <v/>
      </c>
      <c r="AA37" s="69">
        <f t="shared" si="4"/>
        <v>0</v>
      </c>
      <c r="AB37" s="70" t="str">
        <f t="shared" si="5"/>
        <v>E</v>
      </c>
      <c r="AC37" s="67" t="str">
        <f>IF(Evs!D33="","",Evs!D33)</f>
        <v/>
      </c>
      <c r="AD37" s="68" t="str">
        <f>IF(Evs!E33="","",Evs!E33)</f>
        <v/>
      </c>
      <c r="AE37" s="68" t="str">
        <f>IF(Evs!F33="","",Evs!F33)</f>
        <v/>
      </c>
      <c r="AF37" s="68" t="str">
        <f>IF(Evs!H33="","",Evs!H33)</f>
        <v/>
      </c>
      <c r="AG37" s="68" t="str">
        <f>IF(Evs!I33="","",Evs!I33)</f>
        <v/>
      </c>
      <c r="AH37" s="68" t="str">
        <f>IF(Evs!J33="","",Evs!J33)</f>
        <v/>
      </c>
      <c r="AI37" s="69">
        <f t="shared" si="6"/>
        <v>0</v>
      </c>
      <c r="AJ37" s="70" t="str">
        <f t="shared" si="7"/>
        <v>E</v>
      </c>
      <c r="AK37" s="50" t="str">
        <f>IF('SEM2 PATRAK-B'!AQ35="",'SEM1 PATRAK-B'!AQ35,(ROUND(('SEM1 PATRAK-B'!AQ35+'SEM2 PATRAK-B'!AQ35)/2,0)))</f>
        <v/>
      </c>
      <c r="AL37" s="89" t="str">
        <f t="shared" si="8"/>
        <v/>
      </c>
      <c r="AM37" s="90" t="str">
        <f t="shared" si="9"/>
        <v/>
      </c>
      <c r="AN37" s="90" t="str">
        <f t="shared" si="10"/>
        <v/>
      </c>
      <c r="AO37" s="46" t="str">
        <f>IF('Attandance Day'!C33="","",'Attandance Day'!C33)</f>
        <v/>
      </c>
      <c r="AP37" s="97" t="str">
        <f t="shared" si="11"/>
        <v/>
      </c>
      <c r="AQ37" s="98" t="str">
        <f t="shared" si="12"/>
        <v/>
      </c>
    </row>
    <row r="38" spans="1:43" ht="24.9" customHeight="1">
      <c r="A38" s="63">
        <f>IF('Data Entry'!A38="","",'Data Entry'!A38)</f>
        <v>31</v>
      </c>
      <c r="B38" s="64" t="str">
        <f>IF('Data Entry'!B38="","",'Data Entry'!B38)</f>
        <v/>
      </c>
      <c r="C38" s="65" t="str">
        <f>IF('Data Entry'!C38="","",'Data Entry'!C38)</f>
        <v/>
      </c>
      <c r="D38" s="66" t="str">
        <f>IF('Data Entry'!D38="","",'Data Entry'!D38)</f>
        <v/>
      </c>
      <c r="E38" s="67" t="str">
        <f>IF(Gujarati!D34="","",Gujarati!D34)</f>
        <v/>
      </c>
      <c r="F38" s="68" t="str">
        <f>IF(Gujarati!E34="","",Gujarati!E34)</f>
        <v/>
      </c>
      <c r="G38" s="68" t="str">
        <f>IF(Gujarati!F34="","",Gujarati!F34)</f>
        <v/>
      </c>
      <c r="H38" s="68" t="str">
        <f>IF(Gujarati!H34="","",Gujarati!H34)</f>
        <v/>
      </c>
      <c r="I38" s="68" t="str">
        <f>IF(Gujarati!I34="","",Gujarati!I34)</f>
        <v/>
      </c>
      <c r="J38" s="68" t="str">
        <f>IF(Gujarati!J34="","",Gujarati!J34)</f>
        <v/>
      </c>
      <c r="K38" s="69">
        <f t="shared" si="0"/>
        <v>0</v>
      </c>
      <c r="L38" s="70" t="str">
        <f t="shared" si="1"/>
        <v>E</v>
      </c>
      <c r="M38" s="67" t="str">
        <f>IF(Maths!D34="","",Maths!D34)</f>
        <v/>
      </c>
      <c r="N38" s="68" t="str">
        <f>IF(Maths!E34="","",Maths!E34)</f>
        <v/>
      </c>
      <c r="O38" s="68" t="str">
        <f>IF(Maths!F34="","",Maths!F34)</f>
        <v/>
      </c>
      <c r="P38" s="68" t="str">
        <f>IF(Maths!H34="","",Maths!H34)</f>
        <v/>
      </c>
      <c r="Q38" s="68" t="str">
        <f>IF(Maths!I34="","",Maths!I34)</f>
        <v/>
      </c>
      <c r="R38" s="68" t="str">
        <f>IF(Maths!J34="","",Maths!J34)</f>
        <v/>
      </c>
      <c r="S38" s="69">
        <f t="shared" si="2"/>
        <v>0</v>
      </c>
      <c r="T38" s="70" t="str">
        <f t="shared" si="3"/>
        <v>E</v>
      </c>
      <c r="U38" s="67" t="str">
        <f>IF(English!D34="","",English!D34)</f>
        <v/>
      </c>
      <c r="V38" s="68" t="str">
        <f>IF(English!E34="","",English!E34)</f>
        <v/>
      </c>
      <c r="W38" s="68" t="str">
        <f>IF(English!F34="","",English!F34)</f>
        <v/>
      </c>
      <c r="X38" s="68" t="str">
        <f>IF(English!H34="","",English!H34)</f>
        <v/>
      </c>
      <c r="Y38" s="68" t="str">
        <f>IF(English!I34="","",English!I34)</f>
        <v/>
      </c>
      <c r="Z38" s="68" t="str">
        <f>IF(English!J34="","",English!J34)</f>
        <v/>
      </c>
      <c r="AA38" s="69">
        <f t="shared" si="4"/>
        <v>0</v>
      </c>
      <c r="AB38" s="70" t="str">
        <f t="shared" si="5"/>
        <v>E</v>
      </c>
      <c r="AC38" s="67" t="str">
        <f>IF(Evs!D34="","",Evs!D34)</f>
        <v/>
      </c>
      <c r="AD38" s="68" t="str">
        <f>IF(Evs!E34="","",Evs!E34)</f>
        <v/>
      </c>
      <c r="AE38" s="68" t="str">
        <f>IF(Evs!F34="","",Evs!F34)</f>
        <v/>
      </c>
      <c r="AF38" s="68" t="str">
        <f>IF(Evs!H34="","",Evs!H34)</f>
        <v/>
      </c>
      <c r="AG38" s="68" t="str">
        <f>IF(Evs!I34="","",Evs!I34)</f>
        <v/>
      </c>
      <c r="AH38" s="68" t="str">
        <f>IF(Evs!J34="","",Evs!J34)</f>
        <v/>
      </c>
      <c r="AI38" s="69">
        <f t="shared" si="6"/>
        <v>0</v>
      </c>
      <c r="AJ38" s="70" t="str">
        <f t="shared" si="7"/>
        <v>E</v>
      </c>
      <c r="AK38" s="50" t="str">
        <f>IF('SEM2 PATRAK-B'!AQ36="",'SEM1 PATRAK-B'!AQ36,(ROUND(('SEM1 PATRAK-B'!AQ36+'SEM2 PATRAK-B'!AQ36)/2,0)))</f>
        <v/>
      </c>
      <c r="AL38" s="89" t="str">
        <f t="shared" si="8"/>
        <v/>
      </c>
      <c r="AM38" s="90" t="str">
        <f t="shared" si="9"/>
        <v/>
      </c>
      <c r="AN38" s="90" t="str">
        <f t="shared" si="10"/>
        <v/>
      </c>
      <c r="AO38" s="46" t="str">
        <f>IF('Attandance Day'!C34="","",'Attandance Day'!C34)</f>
        <v/>
      </c>
      <c r="AP38" s="97" t="str">
        <f t="shared" si="11"/>
        <v/>
      </c>
      <c r="AQ38" s="98" t="str">
        <f t="shared" si="12"/>
        <v/>
      </c>
    </row>
    <row r="39" spans="1:43" ht="24.9" customHeight="1">
      <c r="A39" s="63">
        <f>IF('Data Entry'!A39="","",'Data Entry'!A39)</f>
        <v>32</v>
      </c>
      <c r="B39" s="64" t="str">
        <f>IF('Data Entry'!B39="","",'Data Entry'!B39)</f>
        <v/>
      </c>
      <c r="C39" s="65" t="str">
        <f>IF('Data Entry'!C39="","",'Data Entry'!C39)</f>
        <v/>
      </c>
      <c r="D39" s="66" t="str">
        <f>IF('Data Entry'!D39="","",'Data Entry'!D39)</f>
        <v/>
      </c>
      <c r="E39" s="67" t="str">
        <f>IF(Gujarati!D35="","",Gujarati!D35)</f>
        <v/>
      </c>
      <c r="F39" s="68" t="str">
        <f>IF(Gujarati!E35="","",Gujarati!E35)</f>
        <v/>
      </c>
      <c r="G39" s="68" t="str">
        <f>IF(Gujarati!F35="","",Gujarati!F35)</f>
        <v/>
      </c>
      <c r="H39" s="68" t="str">
        <f>IF(Gujarati!H35="","",Gujarati!H35)</f>
        <v/>
      </c>
      <c r="I39" s="68" t="str">
        <f>IF(Gujarati!I35="","",Gujarati!I35)</f>
        <v/>
      </c>
      <c r="J39" s="68" t="str">
        <f>IF(Gujarati!J35="","",Gujarati!J35)</f>
        <v/>
      </c>
      <c r="K39" s="69">
        <f t="shared" si="0"/>
        <v>0</v>
      </c>
      <c r="L39" s="70" t="str">
        <f t="shared" si="1"/>
        <v>E</v>
      </c>
      <c r="M39" s="67" t="str">
        <f>IF(Maths!D35="","",Maths!D35)</f>
        <v/>
      </c>
      <c r="N39" s="68" t="str">
        <f>IF(Maths!E35="","",Maths!E35)</f>
        <v/>
      </c>
      <c r="O39" s="68" t="str">
        <f>IF(Maths!F35="","",Maths!F35)</f>
        <v/>
      </c>
      <c r="P39" s="68" t="str">
        <f>IF(Maths!H35="","",Maths!H35)</f>
        <v/>
      </c>
      <c r="Q39" s="68" t="str">
        <f>IF(Maths!I35="","",Maths!I35)</f>
        <v/>
      </c>
      <c r="R39" s="68" t="str">
        <f>IF(Maths!J35="","",Maths!J35)</f>
        <v/>
      </c>
      <c r="S39" s="69">
        <f t="shared" si="2"/>
        <v>0</v>
      </c>
      <c r="T39" s="70" t="str">
        <f t="shared" si="3"/>
        <v>E</v>
      </c>
      <c r="U39" s="67" t="str">
        <f>IF(English!D35="","",English!D35)</f>
        <v/>
      </c>
      <c r="V39" s="68" t="str">
        <f>IF(English!E35="","",English!E35)</f>
        <v/>
      </c>
      <c r="W39" s="68" t="str">
        <f>IF(English!F35="","",English!F35)</f>
        <v/>
      </c>
      <c r="X39" s="68" t="str">
        <f>IF(English!H35="","",English!H35)</f>
        <v/>
      </c>
      <c r="Y39" s="68" t="str">
        <f>IF(English!I35="","",English!I35)</f>
        <v/>
      </c>
      <c r="Z39" s="68" t="str">
        <f>IF(English!J35="","",English!J35)</f>
        <v/>
      </c>
      <c r="AA39" s="69">
        <f t="shared" si="4"/>
        <v>0</v>
      </c>
      <c r="AB39" s="70" t="str">
        <f t="shared" si="5"/>
        <v>E</v>
      </c>
      <c r="AC39" s="67" t="str">
        <f>IF(Evs!D35="","",Evs!D35)</f>
        <v/>
      </c>
      <c r="AD39" s="68" t="str">
        <f>IF(Evs!E35="","",Evs!E35)</f>
        <v/>
      </c>
      <c r="AE39" s="68" t="str">
        <f>IF(Evs!F35="","",Evs!F35)</f>
        <v/>
      </c>
      <c r="AF39" s="68" t="str">
        <f>IF(Evs!H35="","",Evs!H35)</f>
        <v/>
      </c>
      <c r="AG39" s="68" t="str">
        <f>IF(Evs!I35="","",Evs!I35)</f>
        <v/>
      </c>
      <c r="AH39" s="68" t="str">
        <f>IF(Evs!J35="","",Evs!J35)</f>
        <v/>
      </c>
      <c r="AI39" s="69">
        <f t="shared" si="6"/>
        <v>0</v>
      </c>
      <c r="AJ39" s="70" t="str">
        <f t="shared" si="7"/>
        <v>E</v>
      </c>
      <c r="AK39" s="50" t="str">
        <f>IF('SEM2 PATRAK-B'!AQ37="",'SEM1 PATRAK-B'!AQ37,(ROUND(('SEM1 PATRAK-B'!AQ37+'SEM2 PATRAK-B'!AQ37)/2,0)))</f>
        <v/>
      </c>
      <c r="AL39" s="89" t="str">
        <f t="shared" si="8"/>
        <v/>
      </c>
      <c r="AM39" s="90" t="str">
        <f t="shared" si="9"/>
        <v/>
      </c>
      <c r="AN39" s="90" t="str">
        <f t="shared" si="10"/>
        <v/>
      </c>
      <c r="AO39" s="46" t="str">
        <f>IF('Attandance Day'!C35="","",'Attandance Day'!C35)</f>
        <v/>
      </c>
      <c r="AP39" s="97" t="str">
        <f t="shared" si="11"/>
        <v/>
      </c>
      <c r="AQ39" s="98" t="str">
        <f t="shared" si="12"/>
        <v/>
      </c>
    </row>
    <row r="40" spans="1:43" ht="24.9" customHeight="1">
      <c r="A40" s="63">
        <f>IF('Data Entry'!A40="","",'Data Entry'!A40)</f>
        <v>33</v>
      </c>
      <c r="B40" s="64" t="str">
        <f>IF('Data Entry'!B40="","",'Data Entry'!B40)</f>
        <v/>
      </c>
      <c r="C40" s="65" t="str">
        <f>IF('Data Entry'!C40="","",'Data Entry'!C40)</f>
        <v/>
      </c>
      <c r="D40" s="66" t="str">
        <f>IF('Data Entry'!D40="","",'Data Entry'!D40)</f>
        <v/>
      </c>
      <c r="E40" s="67" t="str">
        <f>IF(Gujarati!D36="","",Gujarati!D36)</f>
        <v/>
      </c>
      <c r="F40" s="68" t="str">
        <f>IF(Gujarati!E36="","",Gujarati!E36)</f>
        <v/>
      </c>
      <c r="G40" s="68" t="str">
        <f>IF(Gujarati!F36="","",Gujarati!F36)</f>
        <v/>
      </c>
      <c r="H40" s="68" t="str">
        <f>IF(Gujarati!H36="","",Gujarati!H36)</f>
        <v/>
      </c>
      <c r="I40" s="68" t="str">
        <f>IF(Gujarati!I36="","",Gujarati!I36)</f>
        <v/>
      </c>
      <c r="J40" s="68" t="str">
        <f>IF(Gujarati!J36="","",Gujarati!J36)</f>
        <v/>
      </c>
      <c r="K40" s="69">
        <f t="shared" si="0"/>
        <v>0</v>
      </c>
      <c r="L40" s="70" t="str">
        <f t="shared" si="1"/>
        <v>E</v>
      </c>
      <c r="M40" s="67" t="str">
        <f>IF(Maths!D36="","",Maths!D36)</f>
        <v/>
      </c>
      <c r="N40" s="68" t="str">
        <f>IF(Maths!E36="","",Maths!E36)</f>
        <v/>
      </c>
      <c r="O40" s="68" t="str">
        <f>IF(Maths!F36="","",Maths!F36)</f>
        <v/>
      </c>
      <c r="P40" s="68" t="str">
        <f>IF(Maths!H36="","",Maths!H36)</f>
        <v/>
      </c>
      <c r="Q40" s="68" t="str">
        <f>IF(Maths!I36="","",Maths!I36)</f>
        <v/>
      </c>
      <c r="R40" s="68" t="str">
        <f>IF(Maths!J36="","",Maths!J36)</f>
        <v/>
      </c>
      <c r="S40" s="69">
        <f t="shared" si="2"/>
        <v>0</v>
      </c>
      <c r="T40" s="70" t="str">
        <f t="shared" si="3"/>
        <v>E</v>
      </c>
      <c r="U40" s="67" t="str">
        <f>IF(English!D36="","",English!D36)</f>
        <v/>
      </c>
      <c r="V40" s="68" t="str">
        <f>IF(English!E36="","",English!E36)</f>
        <v/>
      </c>
      <c r="W40" s="68" t="str">
        <f>IF(English!F36="","",English!F36)</f>
        <v/>
      </c>
      <c r="X40" s="68" t="str">
        <f>IF(English!H36="","",English!H36)</f>
        <v/>
      </c>
      <c r="Y40" s="68" t="str">
        <f>IF(English!I36="","",English!I36)</f>
        <v/>
      </c>
      <c r="Z40" s="68" t="str">
        <f>IF(English!J36="","",English!J36)</f>
        <v/>
      </c>
      <c r="AA40" s="69">
        <f t="shared" si="4"/>
        <v>0</v>
      </c>
      <c r="AB40" s="70" t="str">
        <f t="shared" si="5"/>
        <v>E</v>
      </c>
      <c r="AC40" s="67" t="str">
        <f>IF(Evs!D36="","",Evs!D36)</f>
        <v/>
      </c>
      <c r="AD40" s="68" t="str">
        <f>IF(Evs!E36="","",Evs!E36)</f>
        <v/>
      </c>
      <c r="AE40" s="68" t="str">
        <f>IF(Evs!F36="","",Evs!F36)</f>
        <v/>
      </c>
      <c r="AF40" s="68" t="str">
        <f>IF(Evs!H36="","",Evs!H36)</f>
        <v/>
      </c>
      <c r="AG40" s="68" t="str">
        <f>IF(Evs!I36="","",Evs!I36)</f>
        <v/>
      </c>
      <c r="AH40" s="68" t="str">
        <f>IF(Evs!J36="","",Evs!J36)</f>
        <v/>
      </c>
      <c r="AI40" s="69">
        <f t="shared" si="6"/>
        <v>0</v>
      </c>
      <c r="AJ40" s="70" t="str">
        <f t="shared" si="7"/>
        <v>E</v>
      </c>
      <c r="AK40" s="50" t="str">
        <f>IF('SEM2 PATRAK-B'!AQ38="",'SEM1 PATRAK-B'!AQ38,(ROUND(('SEM1 PATRAK-B'!AQ38+'SEM2 PATRAK-B'!AQ38)/2,0)))</f>
        <v/>
      </c>
      <c r="AL40" s="89" t="str">
        <f t="shared" si="8"/>
        <v/>
      </c>
      <c r="AM40" s="90" t="str">
        <f t="shared" si="9"/>
        <v/>
      </c>
      <c r="AN40" s="90" t="str">
        <f t="shared" si="10"/>
        <v/>
      </c>
      <c r="AO40" s="46" t="str">
        <f>IF('Attandance Day'!C36="","",'Attandance Day'!C36)</f>
        <v/>
      </c>
      <c r="AP40" s="97" t="str">
        <f t="shared" si="11"/>
        <v/>
      </c>
      <c r="AQ40" s="98" t="str">
        <f t="shared" si="12"/>
        <v/>
      </c>
    </row>
    <row r="41" spans="1:43" ht="24.9" customHeight="1">
      <c r="A41" s="63">
        <f>IF('Data Entry'!A41="","",'Data Entry'!A41)</f>
        <v>34</v>
      </c>
      <c r="B41" s="64" t="str">
        <f>IF('Data Entry'!B41="","",'Data Entry'!B41)</f>
        <v/>
      </c>
      <c r="C41" s="65" t="str">
        <f>IF('Data Entry'!C41="","",'Data Entry'!C41)</f>
        <v/>
      </c>
      <c r="D41" s="66" t="str">
        <f>IF('Data Entry'!D41="","",'Data Entry'!D41)</f>
        <v/>
      </c>
      <c r="E41" s="67" t="str">
        <f>IF(Gujarati!D37="","",Gujarati!D37)</f>
        <v/>
      </c>
      <c r="F41" s="68" t="str">
        <f>IF(Gujarati!E37="","",Gujarati!E37)</f>
        <v/>
      </c>
      <c r="G41" s="68" t="str">
        <f>IF(Gujarati!F37="","",Gujarati!F37)</f>
        <v/>
      </c>
      <c r="H41" s="68" t="str">
        <f>IF(Gujarati!H37="","",Gujarati!H37)</f>
        <v/>
      </c>
      <c r="I41" s="68" t="str">
        <f>IF(Gujarati!I37="","",Gujarati!I37)</f>
        <v/>
      </c>
      <c r="J41" s="68" t="str">
        <f>IF(Gujarati!J37="","",Gujarati!J37)</f>
        <v/>
      </c>
      <c r="K41" s="69">
        <f t="shared" si="0"/>
        <v>0</v>
      </c>
      <c r="L41" s="70" t="str">
        <f t="shared" si="1"/>
        <v>E</v>
      </c>
      <c r="M41" s="67" t="str">
        <f>IF(Maths!D37="","",Maths!D37)</f>
        <v/>
      </c>
      <c r="N41" s="68" t="str">
        <f>IF(Maths!E37="","",Maths!E37)</f>
        <v/>
      </c>
      <c r="O41" s="68" t="str">
        <f>IF(Maths!F37="","",Maths!F37)</f>
        <v/>
      </c>
      <c r="P41" s="68" t="str">
        <f>IF(Maths!H37="","",Maths!H37)</f>
        <v/>
      </c>
      <c r="Q41" s="68" t="str">
        <f>IF(Maths!I37="","",Maths!I37)</f>
        <v/>
      </c>
      <c r="R41" s="68" t="str">
        <f>IF(Maths!J37="","",Maths!J37)</f>
        <v/>
      </c>
      <c r="S41" s="69">
        <f t="shared" si="2"/>
        <v>0</v>
      </c>
      <c r="T41" s="70" t="str">
        <f t="shared" si="3"/>
        <v>E</v>
      </c>
      <c r="U41" s="67" t="str">
        <f>IF(English!D37="","",English!D37)</f>
        <v/>
      </c>
      <c r="V41" s="68" t="str">
        <f>IF(English!E37="","",English!E37)</f>
        <v/>
      </c>
      <c r="W41" s="68" t="str">
        <f>IF(English!F37="","",English!F37)</f>
        <v/>
      </c>
      <c r="X41" s="68" t="str">
        <f>IF(English!H37="","",English!H37)</f>
        <v/>
      </c>
      <c r="Y41" s="68" t="str">
        <f>IF(English!I37="","",English!I37)</f>
        <v/>
      </c>
      <c r="Z41" s="68" t="str">
        <f>IF(English!J37="","",English!J37)</f>
        <v/>
      </c>
      <c r="AA41" s="69">
        <f t="shared" si="4"/>
        <v>0</v>
      </c>
      <c r="AB41" s="70" t="str">
        <f t="shared" si="5"/>
        <v>E</v>
      </c>
      <c r="AC41" s="67" t="str">
        <f>IF(Evs!D37="","",Evs!D37)</f>
        <v/>
      </c>
      <c r="AD41" s="68" t="str">
        <f>IF(Evs!E37="","",Evs!E37)</f>
        <v/>
      </c>
      <c r="AE41" s="68" t="str">
        <f>IF(Evs!F37="","",Evs!F37)</f>
        <v/>
      </c>
      <c r="AF41" s="68" t="str">
        <f>IF(Evs!H37="","",Evs!H37)</f>
        <v/>
      </c>
      <c r="AG41" s="68" t="str">
        <f>IF(Evs!I37="","",Evs!I37)</f>
        <v/>
      </c>
      <c r="AH41" s="68" t="str">
        <f>IF(Evs!J37="","",Evs!J37)</f>
        <v/>
      </c>
      <c r="AI41" s="69">
        <f t="shared" si="6"/>
        <v>0</v>
      </c>
      <c r="AJ41" s="70" t="str">
        <f t="shared" si="7"/>
        <v>E</v>
      </c>
      <c r="AK41" s="50" t="str">
        <f>IF('SEM2 PATRAK-B'!AQ39="",'SEM1 PATRAK-B'!AQ39,(ROUND(('SEM1 PATRAK-B'!AQ39+'SEM2 PATRAK-B'!AQ39)/2,0)))</f>
        <v/>
      </c>
      <c r="AL41" s="89" t="str">
        <f t="shared" si="8"/>
        <v/>
      </c>
      <c r="AM41" s="90" t="str">
        <f t="shared" si="9"/>
        <v/>
      </c>
      <c r="AN41" s="90" t="str">
        <f t="shared" si="10"/>
        <v/>
      </c>
      <c r="AO41" s="46" t="str">
        <f>IF('Attandance Day'!C37="","",'Attandance Day'!C37)</f>
        <v/>
      </c>
      <c r="AP41" s="97" t="str">
        <f t="shared" si="11"/>
        <v/>
      </c>
      <c r="AQ41" s="98" t="str">
        <f t="shared" si="12"/>
        <v/>
      </c>
    </row>
    <row r="42" spans="1:43" ht="24.9" customHeight="1">
      <c r="A42" s="63">
        <f>IF('Data Entry'!A42="","",'Data Entry'!A42)</f>
        <v>35</v>
      </c>
      <c r="B42" s="64" t="str">
        <f>IF('Data Entry'!B42="","",'Data Entry'!B42)</f>
        <v/>
      </c>
      <c r="C42" s="65" t="str">
        <f>IF('Data Entry'!C42="","",'Data Entry'!C42)</f>
        <v/>
      </c>
      <c r="D42" s="66" t="str">
        <f>IF('Data Entry'!D42="","",'Data Entry'!D42)</f>
        <v/>
      </c>
      <c r="E42" s="67" t="str">
        <f>IF(Gujarati!D38="","",Gujarati!D38)</f>
        <v/>
      </c>
      <c r="F42" s="68" t="str">
        <f>IF(Gujarati!E38="","",Gujarati!E38)</f>
        <v/>
      </c>
      <c r="G42" s="68" t="str">
        <f>IF(Gujarati!F38="","",Gujarati!F38)</f>
        <v/>
      </c>
      <c r="H42" s="68" t="str">
        <f>IF(Gujarati!H38="","",Gujarati!H38)</f>
        <v/>
      </c>
      <c r="I42" s="68" t="str">
        <f>IF(Gujarati!I38="","",Gujarati!I38)</f>
        <v/>
      </c>
      <c r="J42" s="68" t="str">
        <f>IF(Gujarati!J38="","",Gujarati!J38)</f>
        <v/>
      </c>
      <c r="K42" s="69">
        <f t="shared" si="0"/>
        <v>0</v>
      </c>
      <c r="L42" s="70" t="str">
        <f t="shared" si="1"/>
        <v>E</v>
      </c>
      <c r="M42" s="67" t="str">
        <f>IF(Maths!D38="","",Maths!D38)</f>
        <v/>
      </c>
      <c r="N42" s="68" t="str">
        <f>IF(Maths!E38="","",Maths!E38)</f>
        <v/>
      </c>
      <c r="O42" s="68" t="str">
        <f>IF(Maths!F38="","",Maths!F38)</f>
        <v/>
      </c>
      <c r="P42" s="68" t="str">
        <f>IF(Maths!H38="","",Maths!H38)</f>
        <v/>
      </c>
      <c r="Q42" s="68" t="str">
        <f>IF(Maths!I38="","",Maths!I38)</f>
        <v/>
      </c>
      <c r="R42" s="68" t="str">
        <f>IF(Maths!J38="","",Maths!J38)</f>
        <v/>
      </c>
      <c r="S42" s="69">
        <f t="shared" si="2"/>
        <v>0</v>
      </c>
      <c r="T42" s="70" t="str">
        <f t="shared" si="3"/>
        <v>E</v>
      </c>
      <c r="U42" s="67" t="str">
        <f>IF(English!D38="","",English!D38)</f>
        <v/>
      </c>
      <c r="V42" s="68" t="str">
        <f>IF(English!E38="","",English!E38)</f>
        <v/>
      </c>
      <c r="W42" s="68" t="str">
        <f>IF(English!F38="","",English!F38)</f>
        <v/>
      </c>
      <c r="X42" s="68" t="str">
        <f>IF(English!H38="","",English!H38)</f>
        <v/>
      </c>
      <c r="Y42" s="68" t="str">
        <f>IF(English!I38="","",English!I38)</f>
        <v/>
      </c>
      <c r="Z42" s="68" t="str">
        <f>IF(English!J38="","",English!J38)</f>
        <v/>
      </c>
      <c r="AA42" s="69">
        <f t="shared" si="4"/>
        <v>0</v>
      </c>
      <c r="AB42" s="70" t="str">
        <f t="shared" si="5"/>
        <v>E</v>
      </c>
      <c r="AC42" s="67" t="str">
        <f>IF(Evs!D38="","",Evs!D38)</f>
        <v/>
      </c>
      <c r="AD42" s="68" t="str">
        <f>IF(Evs!E38="","",Evs!E38)</f>
        <v/>
      </c>
      <c r="AE42" s="68" t="str">
        <f>IF(Evs!F38="","",Evs!F38)</f>
        <v/>
      </c>
      <c r="AF42" s="68" t="str">
        <f>IF(Evs!H38="","",Evs!H38)</f>
        <v/>
      </c>
      <c r="AG42" s="68" t="str">
        <f>IF(Evs!I38="","",Evs!I38)</f>
        <v/>
      </c>
      <c r="AH42" s="68" t="str">
        <f>IF(Evs!J38="","",Evs!J38)</f>
        <v/>
      </c>
      <c r="AI42" s="69">
        <f t="shared" si="6"/>
        <v>0</v>
      </c>
      <c r="AJ42" s="70" t="str">
        <f t="shared" si="7"/>
        <v>E</v>
      </c>
      <c r="AK42" s="50" t="str">
        <f>IF('SEM2 PATRAK-B'!AQ40="",'SEM1 PATRAK-B'!AQ40,(ROUND(('SEM1 PATRAK-B'!AQ40+'SEM2 PATRAK-B'!AQ40)/2,0)))</f>
        <v/>
      </c>
      <c r="AL42" s="89" t="str">
        <f t="shared" si="8"/>
        <v/>
      </c>
      <c r="AM42" s="90" t="str">
        <f t="shared" si="9"/>
        <v/>
      </c>
      <c r="AN42" s="90" t="str">
        <f t="shared" si="10"/>
        <v/>
      </c>
      <c r="AO42" s="46" t="str">
        <f>IF('Attandance Day'!C38="","",'Attandance Day'!C38)</f>
        <v/>
      </c>
      <c r="AP42" s="97" t="str">
        <f t="shared" si="11"/>
        <v/>
      </c>
      <c r="AQ42" s="98" t="str">
        <f t="shared" si="12"/>
        <v/>
      </c>
    </row>
    <row r="43" spans="1:43" ht="24.9" customHeight="1">
      <c r="A43" s="63">
        <f>IF('Data Entry'!A43="","",'Data Entry'!A43)</f>
        <v>36</v>
      </c>
      <c r="B43" s="64" t="str">
        <f>IF('Data Entry'!B43="","",'Data Entry'!B43)</f>
        <v/>
      </c>
      <c r="C43" s="65" t="str">
        <f>IF('Data Entry'!C43="","",'Data Entry'!C43)</f>
        <v/>
      </c>
      <c r="D43" s="66" t="str">
        <f>IF('Data Entry'!D43="","",'Data Entry'!D43)</f>
        <v/>
      </c>
      <c r="E43" s="67" t="str">
        <f>IF(Gujarati!D39="","",Gujarati!D39)</f>
        <v/>
      </c>
      <c r="F43" s="68" t="str">
        <f>IF(Gujarati!E39="","",Gujarati!E39)</f>
        <v/>
      </c>
      <c r="G43" s="68" t="str">
        <f>IF(Gujarati!F39="","",Gujarati!F39)</f>
        <v/>
      </c>
      <c r="H43" s="68" t="str">
        <f>IF(Gujarati!H39="","",Gujarati!H39)</f>
        <v/>
      </c>
      <c r="I43" s="68" t="str">
        <f>IF(Gujarati!I39="","",Gujarati!I39)</f>
        <v/>
      </c>
      <c r="J43" s="68" t="str">
        <f>IF(Gujarati!J39="","",Gujarati!J39)</f>
        <v/>
      </c>
      <c r="K43" s="69">
        <f t="shared" si="0"/>
        <v>0</v>
      </c>
      <c r="L43" s="70" t="str">
        <f t="shared" si="1"/>
        <v>E</v>
      </c>
      <c r="M43" s="67" t="str">
        <f>IF(Maths!D39="","",Maths!D39)</f>
        <v/>
      </c>
      <c r="N43" s="68" t="str">
        <f>IF(Maths!E39="","",Maths!E39)</f>
        <v/>
      </c>
      <c r="O43" s="68" t="str">
        <f>IF(Maths!F39="","",Maths!F39)</f>
        <v/>
      </c>
      <c r="P43" s="68" t="str">
        <f>IF(Maths!H39="","",Maths!H39)</f>
        <v/>
      </c>
      <c r="Q43" s="68" t="str">
        <f>IF(Maths!I39="","",Maths!I39)</f>
        <v/>
      </c>
      <c r="R43" s="68" t="str">
        <f>IF(Maths!J39="","",Maths!J39)</f>
        <v/>
      </c>
      <c r="S43" s="69">
        <f t="shared" si="2"/>
        <v>0</v>
      </c>
      <c r="T43" s="70" t="str">
        <f t="shared" si="3"/>
        <v>E</v>
      </c>
      <c r="U43" s="67" t="str">
        <f>IF(English!D39="","",English!D39)</f>
        <v/>
      </c>
      <c r="V43" s="68" t="str">
        <f>IF(English!E39="","",English!E39)</f>
        <v/>
      </c>
      <c r="W43" s="68" t="str">
        <f>IF(English!F39="","",English!F39)</f>
        <v/>
      </c>
      <c r="X43" s="68" t="str">
        <f>IF(English!H39="","",English!H39)</f>
        <v/>
      </c>
      <c r="Y43" s="68" t="str">
        <f>IF(English!I39="","",English!I39)</f>
        <v/>
      </c>
      <c r="Z43" s="68" t="str">
        <f>IF(English!J39="","",English!J39)</f>
        <v/>
      </c>
      <c r="AA43" s="69">
        <f t="shared" si="4"/>
        <v>0</v>
      </c>
      <c r="AB43" s="70" t="str">
        <f t="shared" si="5"/>
        <v>E</v>
      </c>
      <c r="AC43" s="67" t="str">
        <f>IF(Evs!D39="","",Evs!D39)</f>
        <v/>
      </c>
      <c r="AD43" s="68" t="str">
        <f>IF(Evs!E39="","",Evs!E39)</f>
        <v/>
      </c>
      <c r="AE43" s="68" t="str">
        <f>IF(Evs!F39="","",Evs!F39)</f>
        <v/>
      </c>
      <c r="AF43" s="68" t="str">
        <f>IF(Evs!H39="","",Evs!H39)</f>
        <v/>
      </c>
      <c r="AG43" s="68" t="str">
        <f>IF(Evs!I39="","",Evs!I39)</f>
        <v/>
      </c>
      <c r="AH43" s="68" t="str">
        <f>IF(Evs!J39="","",Evs!J39)</f>
        <v/>
      </c>
      <c r="AI43" s="69">
        <f t="shared" si="6"/>
        <v>0</v>
      </c>
      <c r="AJ43" s="70" t="str">
        <f t="shared" si="7"/>
        <v>E</v>
      </c>
      <c r="AK43" s="50" t="str">
        <f>IF('SEM2 PATRAK-B'!AQ41="",'SEM1 PATRAK-B'!AQ41,(ROUND(('SEM1 PATRAK-B'!AQ41+'SEM2 PATRAK-B'!AQ41)/2,0)))</f>
        <v/>
      </c>
      <c r="AL43" s="89" t="str">
        <f t="shared" si="8"/>
        <v/>
      </c>
      <c r="AM43" s="90" t="str">
        <f t="shared" si="9"/>
        <v/>
      </c>
      <c r="AN43" s="90" t="str">
        <f t="shared" si="10"/>
        <v/>
      </c>
      <c r="AO43" s="46" t="str">
        <f>IF('Attandance Day'!C39="","",'Attandance Day'!C39)</f>
        <v/>
      </c>
      <c r="AP43" s="97" t="str">
        <f t="shared" si="11"/>
        <v/>
      </c>
      <c r="AQ43" s="98" t="str">
        <f t="shared" si="12"/>
        <v/>
      </c>
    </row>
    <row r="44" spans="1:43" ht="24.9" customHeight="1">
      <c r="A44" s="63">
        <f>IF('Data Entry'!A44="","",'Data Entry'!A44)</f>
        <v>37</v>
      </c>
      <c r="B44" s="64" t="str">
        <f>IF('Data Entry'!B44="","",'Data Entry'!B44)</f>
        <v/>
      </c>
      <c r="C44" s="65" t="str">
        <f>IF('Data Entry'!C44="","",'Data Entry'!C44)</f>
        <v/>
      </c>
      <c r="D44" s="66" t="str">
        <f>IF('Data Entry'!D44="","",'Data Entry'!D44)</f>
        <v/>
      </c>
      <c r="E44" s="67" t="str">
        <f>IF(Gujarati!D40="","",Gujarati!D40)</f>
        <v/>
      </c>
      <c r="F44" s="68" t="str">
        <f>IF(Gujarati!E40="","",Gujarati!E40)</f>
        <v/>
      </c>
      <c r="G44" s="68" t="str">
        <f>IF(Gujarati!F40="","",Gujarati!F40)</f>
        <v/>
      </c>
      <c r="H44" s="68" t="str">
        <f>IF(Gujarati!H40="","",Gujarati!H40)</f>
        <v/>
      </c>
      <c r="I44" s="68" t="str">
        <f>IF(Gujarati!I40="","",Gujarati!I40)</f>
        <v/>
      </c>
      <c r="J44" s="68" t="str">
        <f>IF(Gujarati!J40="","",Gujarati!J40)</f>
        <v/>
      </c>
      <c r="K44" s="69">
        <f t="shared" si="0"/>
        <v>0</v>
      </c>
      <c r="L44" s="70" t="str">
        <f t="shared" si="1"/>
        <v>E</v>
      </c>
      <c r="M44" s="67" t="str">
        <f>IF(Maths!D40="","",Maths!D40)</f>
        <v/>
      </c>
      <c r="N44" s="68" t="str">
        <f>IF(Maths!E40="","",Maths!E40)</f>
        <v/>
      </c>
      <c r="O44" s="68" t="str">
        <f>IF(Maths!F40="","",Maths!F40)</f>
        <v/>
      </c>
      <c r="P44" s="68" t="str">
        <f>IF(Maths!H40="","",Maths!H40)</f>
        <v/>
      </c>
      <c r="Q44" s="68" t="str">
        <f>IF(Maths!I40="","",Maths!I40)</f>
        <v/>
      </c>
      <c r="R44" s="68" t="str">
        <f>IF(Maths!J40="","",Maths!J40)</f>
        <v/>
      </c>
      <c r="S44" s="69">
        <f t="shared" si="2"/>
        <v>0</v>
      </c>
      <c r="T44" s="70" t="str">
        <f t="shared" si="3"/>
        <v>E</v>
      </c>
      <c r="U44" s="67" t="str">
        <f>IF(English!D40="","",English!D40)</f>
        <v/>
      </c>
      <c r="V44" s="68" t="str">
        <f>IF(English!E40="","",English!E40)</f>
        <v/>
      </c>
      <c r="W44" s="68" t="str">
        <f>IF(English!F40="","",English!F40)</f>
        <v/>
      </c>
      <c r="X44" s="68" t="str">
        <f>IF(English!H40="","",English!H40)</f>
        <v/>
      </c>
      <c r="Y44" s="68" t="str">
        <f>IF(English!I40="","",English!I40)</f>
        <v/>
      </c>
      <c r="Z44" s="68" t="str">
        <f>IF(English!J40="","",English!J40)</f>
        <v/>
      </c>
      <c r="AA44" s="69">
        <f t="shared" si="4"/>
        <v>0</v>
      </c>
      <c r="AB44" s="70" t="str">
        <f t="shared" si="5"/>
        <v>E</v>
      </c>
      <c r="AC44" s="67" t="str">
        <f>IF(Evs!D40="","",Evs!D40)</f>
        <v/>
      </c>
      <c r="AD44" s="68" t="str">
        <f>IF(Evs!E40="","",Evs!E40)</f>
        <v/>
      </c>
      <c r="AE44" s="68" t="str">
        <f>IF(Evs!F40="","",Evs!F40)</f>
        <v/>
      </c>
      <c r="AF44" s="68" t="str">
        <f>IF(Evs!H40="","",Evs!H40)</f>
        <v/>
      </c>
      <c r="AG44" s="68" t="str">
        <f>IF(Evs!I40="","",Evs!I40)</f>
        <v/>
      </c>
      <c r="AH44" s="68" t="str">
        <f>IF(Evs!J40="","",Evs!J40)</f>
        <v/>
      </c>
      <c r="AI44" s="69">
        <f t="shared" si="6"/>
        <v>0</v>
      </c>
      <c r="AJ44" s="70" t="str">
        <f t="shared" si="7"/>
        <v>E</v>
      </c>
      <c r="AK44" s="50" t="str">
        <f>IF('SEM2 PATRAK-B'!AQ42="",'SEM1 PATRAK-B'!AQ42,(ROUND(('SEM1 PATRAK-B'!AQ42+'SEM2 PATRAK-B'!AQ42)/2,0)))</f>
        <v/>
      </c>
      <c r="AL44" s="89" t="str">
        <f t="shared" si="8"/>
        <v/>
      </c>
      <c r="AM44" s="90" t="str">
        <f t="shared" si="9"/>
        <v/>
      </c>
      <c r="AN44" s="90" t="str">
        <f t="shared" si="10"/>
        <v/>
      </c>
      <c r="AO44" s="46" t="str">
        <f>IF('Attandance Day'!C40="","",'Attandance Day'!C40)</f>
        <v/>
      </c>
      <c r="AP44" s="97" t="str">
        <f t="shared" si="11"/>
        <v/>
      </c>
      <c r="AQ44" s="98" t="str">
        <f t="shared" si="12"/>
        <v/>
      </c>
    </row>
    <row r="45" spans="1:43" ht="24.9" customHeight="1">
      <c r="A45" s="63">
        <f>IF('Data Entry'!A45="","",'Data Entry'!A45)</f>
        <v>38</v>
      </c>
      <c r="B45" s="64" t="str">
        <f>IF('Data Entry'!B45="","",'Data Entry'!B45)</f>
        <v/>
      </c>
      <c r="C45" s="65" t="str">
        <f>IF('Data Entry'!C45="","",'Data Entry'!C45)</f>
        <v/>
      </c>
      <c r="D45" s="66" t="str">
        <f>IF('Data Entry'!D45="","",'Data Entry'!D45)</f>
        <v/>
      </c>
      <c r="E45" s="67" t="str">
        <f>IF(Gujarati!D41="","",Gujarati!D41)</f>
        <v/>
      </c>
      <c r="F45" s="68" t="str">
        <f>IF(Gujarati!E41="","",Gujarati!E41)</f>
        <v/>
      </c>
      <c r="G45" s="68" t="str">
        <f>IF(Gujarati!F41="","",Gujarati!F41)</f>
        <v/>
      </c>
      <c r="H45" s="68" t="str">
        <f>IF(Gujarati!H41="","",Gujarati!H41)</f>
        <v/>
      </c>
      <c r="I45" s="68" t="str">
        <f>IF(Gujarati!I41="","",Gujarati!I41)</f>
        <v/>
      </c>
      <c r="J45" s="68" t="str">
        <f>IF(Gujarati!J41="","",Gujarati!J41)</f>
        <v/>
      </c>
      <c r="K45" s="69">
        <f t="shared" si="0"/>
        <v>0</v>
      </c>
      <c r="L45" s="70" t="str">
        <f t="shared" si="1"/>
        <v>E</v>
      </c>
      <c r="M45" s="67" t="str">
        <f>IF(Maths!D41="","",Maths!D41)</f>
        <v/>
      </c>
      <c r="N45" s="68" t="str">
        <f>IF(Maths!E41="","",Maths!E41)</f>
        <v/>
      </c>
      <c r="O45" s="68" t="str">
        <f>IF(Maths!F41="","",Maths!F41)</f>
        <v/>
      </c>
      <c r="P45" s="68" t="str">
        <f>IF(Maths!H41="","",Maths!H41)</f>
        <v/>
      </c>
      <c r="Q45" s="68" t="str">
        <f>IF(Maths!I41="","",Maths!I41)</f>
        <v/>
      </c>
      <c r="R45" s="68" t="str">
        <f>IF(Maths!J41="","",Maths!J41)</f>
        <v/>
      </c>
      <c r="S45" s="69">
        <f t="shared" si="2"/>
        <v>0</v>
      </c>
      <c r="T45" s="70" t="str">
        <f t="shared" si="3"/>
        <v>E</v>
      </c>
      <c r="U45" s="67" t="str">
        <f>IF(English!D41="","",English!D41)</f>
        <v/>
      </c>
      <c r="V45" s="68" t="str">
        <f>IF(English!E41="","",English!E41)</f>
        <v/>
      </c>
      <c r="W45" s="68" t="str">
        <f>IF(English!F41="","",English!F41)</f>
        <v/>
      </c>
      <c r="X45" s="68" t="str">
        <f>IF(English!H41="","",English!H41)</f>
        <v/>
      </c>
      <c r="Y45" s="68" t="str">
        <f>IF(English!I41="","",English!I41)</f>
        <v/>
      </c>
      <c r="Z45" s="68" t="str">
        <f>IF(English!J41="","",English!J41)</f>
        <v/>
      </c>
      <c r="AA45" s="69">
        <f t="shared" si="4"/>
        <v>0</v>
      </c>
      <c r="AB45" s="70" t="str">
        <f t="shared" si="5"/>
        <v>E</v>
      </c>
      <c r="AC45" s="67" t="str">
        <f>IF(Evs!D41="","",Evs!D41)</f>
        <v/>
      </c>
      <c r="AD45" s="68" t="str">
        <f>IF(Evs!E41="","",Evs!E41)</f>
        <v/>
      </c>
      <c r="AE45" s="68" t="str">
        <f>IF(Evs!F41="","",Evs!F41)</f>
        <v/>
      </c>
      <c r="AF45" s="68" t="str">
        <f>IF(Evs!H41="","",Evs!H41)</f>
        <v/>
      </c>
      <c r="AG45" s="68" t="str">
        <f>IF(Evs!I41="","",Evs!I41)</f>
        <v/>
      </c>
      <c r="AH45" s="68" t="str">
        <f>IF(Evs!J41="","",Evs!J41)</f>
        <v/>
      </c>
      <c r="AI45" s="69">
        <f t="shared" si="6"/>
        <v>0</v>
      </c>
      <c r="AJ45" s="70" t="str">
        <f t="shared" si="7"/>
        <v>E</v>
      </c>
      <c r="AK45" s="50" t="str">
        <f>IF('SEM2 PATRAK-B'!AQ43="",'SEM1 PATRAK-B'!AQ43,(ROUND(('SEM1 PATRAK-B'!AQ43+'SEM2 PATRAK-B'!AQ43)/2,0)))</f>
        <v/>
      </c>
      <c r="AL45" s="89" t="str">
        <f t="shared" si="8"/>
        <v/>
      </c>
      <c r="AM45" s="90" t="str">
        <f t="shared" si="9"/>
        <v/>
      </c>
      <c r="AN45" s="90" t="str">
        <f t="shared" si="10"/>
        <v/>
      </c>
      <c r="AO45" s="46" t="str">
        <f>IF('Attandance Day'!C41="","",'Attandance Day'!C41)</f>
        <v/>
      </c>
      <c r="AP45" s="97" t="str">
        <f t="shared" si="11"/>
        <v/>
      </c>
      <c r="AQ45" s="98" t="str">
        <f t="shared" si="12"/>
        <v/>
      </c>
    </row>
    <row r="46" spans="1:43" ht="24.9" customHeight="1">
      <c r="A46" s="63">
        <f>IF('Data Entry'!A46="","",'Data Entry'!A46)</f>
        <v>39</v>
      </c>
      <c r="B46" s="64" t="str">
        <f>IF('Data Entry'!B46="","",'Data Entry'!B46)</f>
        <v/>
      </c>
      <c r="C46" s="65" t="str">
        <f>IF('Data Entry'!C46="","",'Data Entry'!C46)</f>
        <v/>
      </c>
      <c r="D46" s="66" t="str">
        <f>IF('Data Entry'!D46="","",'Data Entry'!D46)</f>
        <v/>
      </c>
      <c r="E46" s="67" t="str">
        <f>IF(Gujarati!D42="","",Gujarati!D42)</f>
        <v/>
      </c>
      <c r="F46" s="68" t="str">
        <f>IF(Gujarati!E42="","",Gujarati!E42)</f>
        <v/>
      </c>
      <c r="G46" s="68" t="str">
        <f>IF(Gujarati!F42="","",Gujarati!F42)</f>
        <v/>
      </c>
      <c r="H46" s="68" t="str">
        <f>IF(Gujarati!H42="","",Gujarati!H42)</f>
        <v/>
      </c>
      <c r="I46" s="68" t="str">
        <f>IF(Gujarati!I42="","",Gujarati!I42)</f>
        <v/>
      </c>
      <c r="J46" s="68" t="str">
        <f>IF(Gujarati!J42="","",Gujarati!J42)</f>
        <v/>
      </c>
      <c r="K46" s="69">
        <f t="shared" si="0"/>
        <v>0</v>
      </c>
      <c r="L46" s="70" t="str">
        <f t="shared" si="1"/>
        <v>E</v>
      </c>
      <c r="M46" s="67" t="str">
        <f>IF(Maths!D42="","",Maths!D42)</f>
        <v/>
      </c>
      <c r="N46" s="68" t="str">
        <f>IF(Maths!E42="","",Maths!E42)</f>
        <v/>
      </c>
      <c r="O46" s="68" t="str">
        <f>IF(Maths!F42="","",Maths!F42)</f>
        <v/>
      </c>
      <c r="P46" s="68" t="str">
        <f>IF(Maths!H42="","",Maths!H42)</f>
        <v/>
      </c>
      <c r="Q46" s="68" t="str">
        <f>IF(Maths!I42="","",Maths!I42)</f>
        <v/>
      </c>
      <c r="R46" s="68" t="str">
        <f>IF(Maths!J42="","",Maths!J42)</f>
        <v/>
      </c>
      <c r="S46" s="69">
        <f t="shared" si="2"/>
        <v>0</v>
      </c>
      <c r="T46" s="70" t="str">
        <f t="shared" si="3"/>
        <v>E</v>
      </c>
      <c r="U46" s="67" t="str">
        <f>IF(English!D42="","",English!D42)</f>
        <v/>
      </c>
      <c r="V46" s="68" t="str">
        <f>IF(English!E42="","",English!E42)</f>
        <v/>
      </c>
      <c r="W46" s="68" t="str">
        <f>IF(English!F42="","",English!F42)</f>
        <v/>
      </c>
      <c r="X46" s="68" t="str">
        <f>IF(English!H42="","",English!H42)</f>
        <v/>
      </c>
      <c r="Y46" s="68" t="str">
        <f>IF(English!I42="","",English!I42)</f>
        <v/>
      </c>
      <c r="Z46" s="68" t="str">
        <f>IF(English!J42="","",English!J42)</f>
        <v/>
      </c>
      <c r="AA46" s="69">
        <f t="shared" si="4"/>
        <v>0</v>
      </c>
      <c r="AB46" s="70" t="str">
        <f t="shared" si="5"/>
        <v>E</v>
      </c>
      <c r="AC46" s="67" t="str">
        <f>IF(Evs!D42="","",Evs!D42)</f>
        <v/>
      </c>
      <c r="AD46" s="68" t="str">
        <f>IF(Evs!E42="","",Evs!E42)</f>
        <v/>
      </c>
      <c r="AE46" s="68" t="str">
        <f>IF(Evs!F42="","",Evs!F42)</f>
        <v/>
      </c>
      <c r="AF46" s="68" t="str">
        <f>IF(Evs!H42="","",Evs!H42)</f>
        <v/>
      </c>
      <c r="AG46" s="68" t="str">
        <f>IF(Evs!I42="","",Evs!I42)</f>
        <v/>
      </c>
      <c r="AH46" s="68" t="str">
        <f>IF(Evs!J42="","",Evs!J42)</f>
        <v/>
      </c>
      <c r="AI46" s="69">
        <f t="shared" si="6"/>
        <v>0</v>
      </c>
      <c r="AJ46" s="70" t="str">
        <f t="shared" si="7"/>
        <v>E</v>
      </c>
      <c r="AK46" s="50" t="str">
        <f>IF('SEM2 PATRAK-B'!AQ44="",'SEM1 PATRAK-B'!AQ44,(ROUND(('SEM1 PATRAK-B'!AQ44+'SEM2 PATRAK-B'!AQ44)/2,0)))</f>
        <v/>
      </c>
      <c r="AL46" s="89" t="str">
        <f t="shared" si="8"/>
        <v/>
      </c>
      <c r="AM46" s="90" t="str">
        <f t="shared" si="9"/>
        <v/>
      </c>
      <c r="AN46" s="90" t="str">
        <f t="shared" si="10"/>
        <v/>
      </c>
      <c r="AO46" s="46" t="str">
        <f>IF('Attandance Day'!C42="","",'Attandance Day'!C42)</f>
        <v/>
      </c>
      <c r="AP46" s="97" t="str">
        <f t="shared" si="11"/>
        <v/>
      </c>
      <c r="AQ46" s="98" t="str">
        <f t="shared" si="12"/>
        <v/>
      </c>
    </row>
    <row r="47" spans="1:43" ht="24.9" customHeight="1" thickBot="1">
      <c r="A47" s="71">
        <f>IF('Data Entry'!A47="","",'Data Entry'!A47)</f>
        <v>40</v>
      </c>
      <c r="B47" s="72" t="str">
        <f>IF('Data Entry'!B47="","",'Data Entry'!B47)</f>
        <v/>
      </c>
      <c r="C47" s="73" t="str">
        <f>IF('Data Entry'!C47="","",'Data Entry'!C47)</f>
        <v/>
      </c>
      <c r="D47" s="74" t="str">
        <f>IF('Data Entry'!D47="","",'Data Entry'!D47)</f>
        <v/>
      </c>
      <c r="E47" s="75" t="str">
        <f>IF(Gujarati!D43="","",Gujarati!D43)</f>
        <v/>
      </c>
      <c r="F47" s="76" t="str">
        <f>IF(Gujarati!E43="","",Gujarati!E43)</f>
        <v/>
      </c>
      <c r="G47" s="76" t="str">
        <f>IF(Gujarati!F43="","",Gujarati!F43)</f>
        <v/>
      </c>
      <c r="H47" s="76" t="str">
        <f>IF(Gujarati!H43="","",Gujarati!H43)</f>
        <v/>
      </c>
      <c r="I47" s="76" t="str">
        <f>IF(Gujarati!I43="","",Gujarati!I43)</f>
        <v/>
      </c>
      <c r="J47" s="76" t="str">
        <f>IF(Gujarati!J43="","",Gujarati!J43)</f>
        <v/>
      </c>
      <c r="K47" s="77">
        <f t="shared" si="0"/>
        <v>0</v>
      </c>
      <c r="L47" s="78" t="str">
        <f t="shared" si="1"/>
        <v>E</v>
      </c>
      <c r="M47" s="75" t="str">
        <f>IF(Maths!D43="","",Maths!D43)</f>
        <v/>
      </c>
      <c r="N47" s="76" t="str">
        <f>IF(Maths!E43="","",Maths!E43)</f>
        <v/>
      </c>
      <c r="O47" s="76" t="str">
        <f>IF(Maths!F43="","",Maths!F43)</f>
        <v/>
      </c>
      <c r="P47" s="76" t="str">
        <f>IF(Maths!H43="","",Maths!H43)</f>
        <v/>
      </c>
      <c r="Q47" s="76" t="str">
        <f>IF(Maths!I43="","",Maths!I43)</f>
        <v/>
      </c>
      <c r="R47" s="76" t="str">
        <f>IF(Maths!J43="","",Maths!J43)</f>
        <v/>
      </c>
      <c r="S47" s="77">
        <f t="shared" si="2"/>
        <v>0</v>
      </c>
      <c r="T47" s="78" t="str">
        <f t="shared" si="3"/>
        <v>E</v>
      </c>
      <c r="U47" s="75" t="str">
        <f>IF(English!D43="","",English!D43)</f>
        <v/>
      </c>
      <c r="V47" s="76" t="str">
        <f>IF(English!E43="","",English!E43)</f>
        <v/>
      </c>
      <c r="W47" s="76" t="str">
        <f>IF(English!F43="","",English!F43)</f>
        <v/>
      </c>
      <c r="X47" s="76" t="str">
        <f>IF(English!H43="","",English!H43)</f>
        <v/>
      </c>
      <c r="Y47" s="76" t="str">
        <f>IF(English!I43="","",English!I43)</f>
        <v/>
      </c>
      <c r="Z47" s="76" t="str">
        <f>IF(English!J43="","",English!J43)</f>
        <v/>
      </c>
      <c r="AA47" s="77">
        <f t="shared" si="4"/>
        <v>0</v>
      </c>
      <c r="AB47" s="78" t="str">
        <f t="shared" si="5"/>
        <v>E</v>
      </c>
      <c r="AC47" s="75" t="str">
        <f>IF(Evs!D43="","",Evs!D43)</f>
        <v/>
      </c>
      <c r="AD47" s="76" t="str">
        <f>IF(Evs!E43="","",Evs!E43)</f>
        <v/>
      </c>
      <c r="AE47" s="76" t="str">
        <f>IF(Evs!F43="","",Evs!F43)</f>
        <v/>
      </c>
      <c r="AF47" s="76" t="str">
        <f>IF(Evs!H43="","",Evs!H43)</f>
        <v/>
      </c>
      <c r="AG47" s="76" t="str">
        <f>IF(Evs!I43="","",Evs!I43)</f>
        <v/>
      </c>
      <c r="AH47" s="76" t="str">
        <f>IF(Evs!J43="","",Evs!J43)</f>
        <v/>
      </c>
      <c r="AI47" s="77">
        <f t="shared" si="6"/>
        <v>0</v>
      </c>
      <c r="AJ47" s="78" t="str">
        <f t="shared" si="7"/>
        <v>E</v>
      </c>
      <c r="AK47" s="51" t="str">
        <f>IF('SEM2 PATRAK-B'!AQ45="",'SEM1 PATRAK-B'!AQ45,(ROUND(('SEM1 PATRAK-B'!AQ45+'SEM2 PATRAK-B'!AQ45)/2,0)))</f>
        <v/>
      </c>
      <c r="AL47" s="91" t="str">
        <f t="shared" si="8"/>
        <v/>
      </c>
      <c r="AM47" s="92" t="str">
        <f t="shared" si="9"/>
        <v/>
      </c>
      <c r="AN47" s="92" t="str">
        <f t="shared" si="10"/>
        <v/>
      </c>
      <c r="AO47" s="47" t="str">
        <f>IF('Attandance Day'!C43="","",'Attandance Day'!C43)</f>
        <v/>
      </c>
      <c r="AP47" s="97" t="str">
        <f t="shared" si="11"/>
        <v/>
      </c>
      <c r="AQ47" s="98" t="str">
        <f t="shared" si="12"/>
        <v/>
      </c>
    </row>
    <row r="48" spans="1:43" ht="24.9" customHeight="1">
      <c r="A48" s="55">
        <f>IF('Data Entry'!A48="","",'Data Entry'!A48)</f>
        <v>41</v>
      </c>
      <c r="B48" s="56" t="str">
        <f>IF('Data Entry'!B48="","",'Data Entry'!B48)</f>
        <v/>
      </c>
      <c r="C48" s="57" t="str">
        <f>IF('Data Entry'!C48="","",'Data Entry'!C48)</f>
        <v/>
      </c>
      <c r="D48" s="58" t="str">
        <f>IF('Data Entry'!D48="","",'Data Entry'!D48)</f>
        <v/>
      </c>
      <c r="E48" s="59" t="str">
        <f>IF(Gujarati!D44="","",Gujarati!D44)</f>
        <v/>
      </c>
      <c r="F48" s="60" t="str">
        <f>IF(Gujarati!E44="","",Gujarati!E44)</f>
        <v/>
      </c>
      <c r="G48" s="60" t="str">
        <f>IF(Gujarati!F44="","",Gujarati!F44)</f>
        <v/>
      </c>
      <c r="H48" s="60" t="str">
        <f>IF(Gujarati!H44="","",Gujarati!H44)</f>
        <v/>
      </c>
      <c r="I48" s="60" t="str">
        <f>IF(Gujarati!I44="","",Gujarati!I44)</f>
        <v/>
      </c>
      <c r="J48" s="60" t="str">
        <f>IF(Gujarati!J44="","",Gujarati!J44)</f>
        <v/>
      </c>
      <c r="K48" s="61">
        <f t="shared" si="0"/>
        <v>0</v>
      </c>
      <c r="L48" s="62" t="str">
        <f t="shared" si="1"/>
        <v>E</v>
      </c>
      <c r="M48" s="59" t="str">
        <f>IF(Maths!D44="","",Maths!D44)</f>
        <v/>
      </c>
      <c r="N48" s="60" t="str">
        <f>IF(Maths!E44="","",Maths!E44)</f>
        <v/>
      </c>
      <c r="O48" s="60" t="str">
        <f>IF(Maths!F44="","",Maths!F44)</f>
        <v/>
      </c>
      <c r="P48" s="60" t="str">
        <f>IF(Maths!H44="","",Maths!H44)</f>
        <v/>
      </c>
      <c r="Q48" s="60" t="str">
        <f>IF(Maths!I44="","",Maths!I44)</f>
        <v/>
      </c>
      <c r="R48" s="60" t="str">
        <f>IF(Maths!J44="","",Maths!J44)</f>
        <v/>
      </c>
      <c r="S48" s="61">
        <f t="shared" si="2"/>
        <v>0</v>
      </c>
      <c r="T48" s="62" t="str">
        <f t="shared" si="3"/>
        <v>E</v>
      </c>
      <c r="U48" s="59" t="str">
        <f>IF(English!D44="","",English!D44)</f>
        <v/>
      </c>
      <c r="V48" s="60" t="str">
        <f>IF(English!E44="","",English!E44)</f>
        <v/>
      </c>
      <c r="W48" s="60" t="str">
        <f>IF(English!F44="","",English!F44)</f>
        <v/>
      </c>
      <c r="X48" s="60" t="str">
        <f>IF(English!H44="","",English!H44)</f>
        <v/>
      </c>
      <c r="Y48" s="60" t="str">
        <f>IF(English!I44="","",English!I44)</f>
        <v/>
      </c>
      <c r="Z48" s="60" t="str">
        <f>IF(English!J44="","",English!J44)</f>
        <v/>
      </c>
      <c r="AA48" s="61">
        <f t="shared" si="4"/>
        <v>0</v>
      </c>
      <c r="AB48" s="62" t="str">
        <f t="shared" si="5"/>
        <v>E</v>
      </c>
      <c r="AC48" s="59" t="str">
        <f>IF(Evs!D44="","",Evs!D44)</f>
        <v/>
      </c>
      <c r="AD48" s="60" t="str">
        <f>IF(Evs!E44="","",Evs!E44)</f>
        <v/>
      </c>
      <c r="AE48" s="60" t="str">
        <f>IF(Evs!F44="","",Evs!F44)</f>
        <v/>
      </c>
      <c r="AF48" s="60" t="str">
        <f>IF(Evs!H44="","",Evs!H44)</f>
        <v/>
      </c>
      <c r="AG48" s="60" t="str">
        <f>IF(Evs!I44="","",Evs!I44)</f>
        <v/>
      </c>
      <c r="AH48" s="60" t="str">
        <f>IF(Evs!J44="","",Evs!J44)</f>
        <v/>
      </c>
      <c r="AI48" s="61">
        <f t="shared" si="6"/>
        <v>0</v>
      </c>
      <c r="AJ48" s="62" t="str">
        <f t="shared" si="7"/>
        <v>E</v>
      </c>
      <c r="AK48" s="53" t="str">
        <f>IF('SEM2 PATRAK-B'!AQ46="",'SEM1 PATRAK-B'!AQ46,(ROUND(('SEM1 PATRAK-B'!AQ46+'SEM2 PATRAK-B'!AQ46)/2,0)))</f>
        <v/>
      </c>
      <c r="AL48" s="87" t="str">
        <f t="shared" si="8"/>
        <v/>
      </c>
      <c r="AM48" s="88" t="str">
        <f t="shared" si="9"/>
        <v/>
      </c>
      <c r="AN48" s="88" t="str">
        <f t="shared" si="10"/>
        <v/>
      </c>
      <c r="AO48" s="45" t="str">
        <f>IF('Attandance Day'!C44="","",'Attandance Day'!C44)</f>
        <v/>
      </c>
      <c r="AP48" s="97" t="str">
        <f t="shared" si="11"/>
        <v/>
      </c>
      <c r="AQ48" s="98" t="str">
        <f t="shared" si="12"/>
        <v/>
      </c>
    </row>
    <row r="49" spans="1:43" ht="24.9" customHeight="1">
      <c r="A49" s="63">
        <f>IF('Data Entry'!A49="","",'Data Entry'!A49)</f>
        <v>42</v>
      </c>
      <c r="B49" s="64" t="str">
        <f>IF('Data Entry'!B49="","",'Data Entry'!B49)</f>
        <v/>
      </c>
      <c r="C49" s="65" t="str">
        <f>IF('Data Entry'!C49="","",'Data Entry'!C49)</f>
        <v/>
      </c>
      <c r="D49" s="66" t="str">
        <f>IF('Data Entry'!D49="","",'Data Entry'!D49)</f>
        <v/>
      </c>
      <c r="E49" s="67" t="str">
        <f>IF(Gujarati!D45="","",Gujarati!D45)</f>
        <v/>
      </c>
      <c r="F49" s="68" t="str">
        <f>IF(Gujarati!E45="","",Gujarati!E45)</f>
        <v/>
      </c>
      <c r="G49" s="68" t="str">
        <f>IF(Gujarati!F45="","",Gujarati!F45)</f>
        <v/>
      </c>
      <c r="H49" s="68" t="str">
        <f>IF(Gujarati!H45="","",Gujarati!H45)</f>
        <v/>
      </c>
      <c r="I49" s="68" t="str">
        <f>IF(Gujarati!I45="","",Gujarati!I45)</f>
        <v/>
      </c>
      <c r="J49" s="68" t="str">
        <f>IF(Gujarati!J45="","",Gujarati!J45)</f>
        <v/>
      </c>
      <c r="K49" s="69">
        <f t="shared" si="0"/>
        <v>0</v>
      </c>
      <c r="L49" s="70" t="str">
        <f t="shared" si="1"/>
        <v>E</v>
      </c>
      <c r="M49" s="67" t="str">
        <f>IF(Maths!D45="","",Maths!D45)</f>
        <v/>
      </c>
      <c r="N49" s="68" t="str">
        <f>IF(Maths!E45="","",Maths!E45)</f>
        <v/>
      </c>
      <c r="O49" s="68" t="str">
        <f>IF(Maths!F45="","",Maths!F45)</f>
        <v/>
      </c>
      <c r="P49" s="68" t="str">
        <f>IF(Maths!H45="","",Maths!H45)</f>
        <v/>
      </c>
      <c r="Q49" s="68" t="str">
        <f>IF(Maths!I45="","",Maths!I45)</f>
        <v/>
      </c>
      <c r="R49" s="68" t="str">
        <f>IF(Maths!J45="","",Maths!J45)</f>
        <v/>
      </c>
      <c r="S49" s="69">
        <f t="shared" si="2"/>
        <v>0</v>
      </c>
      <c r="T49" s="70" t="str">
        <f t="shared" si="3"/>
        <v>E</v>
      </c>
      <c r="U49" s="67" t="str">
        <f>IF(English!D45="","",English!D45)</f>
        <v/>
      </c>
      <c r="V49" s="68" t="str">
        <f>IF(English!E45="","",English!E45)</f>
        <v/>
      </c>
      <c r="W49" s="68" t="str">
        <f>IF(English!F45="","",English!F45)</f>
        <v/>
      </c>
      <c r="X49" s="68" t="str">
        <f>IF(English!H45="","",English!H45)</f>
        <v/>
      </c>
      <c r="Y49" s="68" t="str">
        <f>IF(English!I45="","",English!I45)</f>
        <v/>
      </c>
      <c r="Z49" s="68" t="str">
        <f>IF(English!J45="","",English!J45)</f>
        <v/>
      </c>
      <c r="AA49" s="69">
        <f t="shared" si="4"/>
        <v>0</v>
      </c>
      <c r="AB49" s="70" t="str">
        <f t="shared" si="5"/>
        <v>E</v>
      </c>
      <c r="AC49" s="67" t="str">
        <f>IF(Evs!D45="","",Evs!D45)</f>
        <v/>
      </c>
      <c r="AD49" s="68" t="str">
        <f>IF(Evs!E45="","",Evs!E45)</f>
        <v/>
      </c>
      <c r="AE49" s="68" t="str">
        <f>IF(Evs!F45="","",Evs!F45)</f>
        <v/>
      </c>
      <c r="AF49" s="68" t="str">
        <f>IF(Evs!H45="","",Evs!H45)</f>
        <v/>
      </c>
      <c r="AG49" s="68" t="str">
        <f>IF(Evs!I45="","",Evs!I45)</f>
        <v/>
      </c>
      <c r="AH49" s="68" t="str">
        <f>IF(Evs!J45="","",Evs!J45)</f>
        <v/>
      </c>
      <c r="AI49" s="69">
        <f t="shared" si="6"/>
        <v>0</v>
      </c>
      <c r="AJ49" s="70" t="str">
        <f t="shared" si="7"/>
        <v>E</v>
      </c>
      <c r="AK49" s="50" t="str">
        <f>IF('SEM2 PATRAK-B'!AQ47="",'SEM1 PATRAK-B'!AQ47,(ROUND(('SEM1 PATRAK-B'!AQ47+'SEM2 PATRAK-B'!AQ47)/2,0)))</f>
        <v/>
      </c>
      <c r="AL49" s="89" t="str">
        <f t="shared" si="8"/>
        <v/>
      </c>
      <c r="AM49" s="90" t="str">
        <f t="shared" si="9"/>
        <v/>
      </c>
      <c r="AN49" s="90" t="str">
        <f t="shared" si="10"/>
        <v/>
      </c>
      <c r="AO49" s="46" t="str">
        <f>IF('Attandance Day'!C45="","",'Attandance Day'!C45)</f>
        <v/>
      </c>
      <c r="AP49" s="97" t="str">
        <f t="shared" si="11"/>
        <v/>
      </c>
      <c r="AQ49" s="98" t="str">
        <f t="shared" si="12"/>
        <v/>
      </c>
    </row>
    <row r="50" spans="1:43" ht="24.9" customHeight="1">
      <c r="A50" s="63">
        <f>IF('Data Entry'!A50="","",'Data Entry'!A50)</f>
        <v>43</v>
      </c>
      <c r="B50" s="64" t="str">
        <f>IF('Data Entry'!B50="","",'Data Entry'!B50)</f>
        <v/>
      </c>
      <c r="C50" s="65" t="str">
        <f>IF('Data Entry'!C50="","",'Data Entry'!C50)</f>
        <v/>
      </c>
      <c r="D50" s="66" t="str">
        <f>IF('Data Entry'!D50="","",'Data Entry'!D50)</f>
        <v/>
      </c>
      <c r="E50" s="67" t="str">
        <f>IF(Gujarati!D46="","",Gujarati!D46)</f>
        <v/>
      </c>
      <c r="F50" s="68" t="str">
        <f>IF(Gujarati!E46="","",Gujarati!E46)</f>
        <v/>
      </c>
      <c r="G50" s="68" t="str">
        <f>IF(Gujarati!F46="","",Gujarati!F46)</f>
        <v/>
      </c>
      <c r="H50" s="68" t="str">
        <f>IF(Gujarati!H46="","",Gujarati!H46)</f>
        <v/>
      </c>
      <c r="I50" s="68" t="str">
        <f>IF(Gujarati!I46="","",Gujarati!I46)</f>
        <v/>
      </c>
      <c r="J50" s="68" t="str">
        <f>IF(Gujarati!J46="","",Gujarati!J46)</f>
        <v/>
      </c>
      <c r="K50" s="69">
        <f t="shared" si="0"/>
        <v>0</v>
      </c>
      <c r="L50" s="70" t="str">
        <f t="shared" si="1"/>
        <v>E</v>
      </c>
      <c r="M50" s="67" t="str">
        <f>IF(Maths!D46="","",Maths!D46)</f>
        <v/>
      </c>
      <c r="N50" s="68" t="str">
        <f>IF(Maths!E46="","",Maths!E46)</f>
        <v/>
      </c>
      <c r="O50" s="68" t="str">
        <f>IF(Maths!F46="","",Maths!F46)</f>
        <v/>
      </c>
      <c r="P50" s="68" t="str">
        <f>IF(Maths!H46="","",Maths!H46)</f>
        <v/>
      </c>
      <c r="Q50" s="68" t="str">
        <f>IF(Maths!I46="","",Maths!I46)</f>
        <v/>
      </c>
      <c r="R50" s="68" t="str">
        <f>IF(Maths!J46="","",Maths!J46)</f>
        <v/>
      </c>
      <c r="S50" s="69">
        <f t="shared" si="2"/>
        <v>0</v>
      </c>
      <c r="T50" s="70" t="str">
        <f t="shared" si="3"/>
        <v>E</v>
      </c>
      <c r="U50" s="67" t="str">
        <f>IF(English!D46="","",English!D46)</f>
        <v/>
      </c>
      <c r="V50" s="68" t="str">
        <f>IF(English!E46="","",English!E46)</f>
        <v/>
      </c>
      <c r="W50" s="68" t="str">
        <f>IF(English!F46="","",English!F46)</f>
        <v/>
      </c>
      <c r="X50" s="68" t="str">
        <f>IF(English!H46="","",English!H46)</f>
        <v/>
      </c>
      <c r="Y50" s="68" t="str">
        <f>IF(English!I46="","",English!I46)</f>
        <v/>
      </c>
      <c r="Z50" s="68" t="str">
        <f>IF(English!J46="","",English!J46)</f>
        <v/>
      </c>
      <c r="AA50" s="69">
        <f t="shared" si="4"/>
        <v>0</v>
      </c>
      <c r="AB50" s="70" t="str">
        <f t="shared" si="5"/>
        <v>E</v>
      </c>
      <c r="AC50" s="67" t="str">
        <f>IF(Evs!D46="","",Evs!D46)</f>
        <v/>
      </c>
      <c r="AD50" s="68" t="str">
        <f>IF(Evs!E46="","",Evs!E46)</f>
        <v/>
      </c>
      <c r="AE50" s="68" t="str">
        <f>IF(Evs!F46="","",Evs!F46)</f>
        <v/>
      </c>
      <c r="AF50" s="68" t="str">
        <f>IF(Evs!H46="","",Evs!H46)</f>
        <v/>
      </c>
      <c r="AG50" s="68" t="str">
        <f>IF(Evs!I46="","",Evs!I46)</f>
        <v/>
      </c>
      <c r="AH50" s="68" t="str">
        <f>IF(Evs!J46="","",Evs!J46)</f>
        <v/>
      </c>
      <c r="AI50" s="69">
        <f t="shared" si="6"/>
        <v>0</v>
      </c>
      <c r="AJ50" s="70" t="str">
        <f t="shared" si="7"/>
        <v>E</v>
      </c>
      <c r="AK50" s="50" t="str">
        <f>IF('SEM2 PATRAK-B'!AQ48="",'SEM1 PATRAK-B'!AQ48,(ROUND(('SEM1 PATRAK-B'!AQ48+'SEM2 PATRAK-B'!AQ48)/2,0)))</f>
        <v/>
      </c>
      <c r="AL50" s="89" t="str">
        <f t="shared" si="8"/>
        <v/>
      </c>
      <c r="AM50" s="90" t="str">
        <f t="shared" si="9"/>
        <v/>
      </c>
      <c r="AN50" s="90" t="str">
        <f t="shared" si="10"/>
        <v/>
      </c>
      <c r="AO50" s="46" t="str">
        <f>IF('Attandance Day'!C46="","",'Attandance Day'!C46)</f>
        <v/>
      </c>
      <c r="AP50" s="97" t="str">
        <f t="shared" si="11"/>
        <v/>
      </c>
      <c r="AQ50" s="98" t="str">
        <f t="shared" si="12"/>
        <v/>
      </c>
    </row>
    <row r="51" spans="1:43" ht="24.9" customHeight="1">
      <c r="A51" s="63">
        <f>IF('Data Entry'!A51="","",'Data Entry'!A51)</f>
        <v>44</v>
      </c>
      <c r="B51" s="64" t="str">
        <f>IF('Data Entry'!B51="","",'Data Entry'!B51)</f>
        <v/>
      </c>
      <c r="C51" s="65" t="str">
        <f>IF('Data Entry'!C51="","",'Data Entry'!C51)</f>
        <v/>
      </c>
      <c r="D51" s="66" t="str">
        <f>IF('Data Entry'!D51="","",'Data Entry'!D51)</f>
        <v/>
      </c>
      <c r="E51" s="67" t="str">
        <f>IF(Gujarati!D47="","",Gujarati!D47)</f>
        <v/>
      </c>
      <c r="F51" s="68" t="str">
        <f>IF(Gujarati!E47="","",Gujarati!E47)</f>
        <v/>
      </c>
      <c r="G51" s="68" t="str">
        <f>IF(Gujarati!F47="","",Gujarati!F47)</f>
        <v/>
      </c>
      <c r="H51" s="68" t="str">
        <f>IF(Gujarati!H47="","",Gujarati!H47)</f>
        <v/>
      </c>
      <c r="I51" s="68" t="str">
        <f>IF(Gujarati!I47="","",Gujarati!I47)</f>
        <v/>
      </c>
      <c r="J51" s="68" t="str">
        <f>IF(Gujarati!J47="","",Gujarati!J47)</f>
        <v/>
      </c>
      <c r="K51" s="69">
        <f t="shared" si="0"/>
        <v>0</v>
      </c>
      <c r="L51" s="70" t="str">
        <f t="shared" si="1"/>
        <v>E</v>
      </c>
      <c r="M51" s="67" t="str">
        <f>IF(Maths!D47="","",Maths!D47)</f>
        <v/>
      </c>
      <c r="N51" s="68" t="str">
        <f>IF(Maths!E47="","",Maths!E47)</f>
        <v/>
      </c>
      <c r="O51" s="68" t="str">
        <f>IF(Maths!F47="","",Maths!F47)</f>
        <v/>
      </c>
      <c r="P51" s="68" t="str">
        <f>IF(Maths!H47="","",Maths!H47)</f>
        <v/>
      </c>
      <c r="Q51" s="68" t="str">
        <f>IF(Maths!I47="","",Maths!I47)</f>
        <v/>
      </c>
      <c r="R51" s="68" t="str">
        <f>IF(Maths!J47="","",Maths!J47)</f>
        <v/>
      </c>
      <c r="S51" s="69">
        <f t="shared" si="2"/>
        <v>0</v>
      </c>
      <c r="T51" s="70" t="str">
        <f t="shared" si="3"/>
        <v>E</v>
      </c>
      <c r="U51" s="67" t="str">
        <f>IF(English!D47="","",English!D47)</f>
        <v/>
      </c>
      <c r="V51" s="68" t="str">
        <f>IF(English!E47="","",English!E47)</f>
        <v/>
      </c>
      <c r="W51" s="68" t="str">
        <f>IF(English!F47="","",English!F47)</f>
        <v/>
      </c>
      <c r="X51" s="68" t="str">
        <f>IF(English!H47="","",English!H47)</f>
        <v/>
      </c>
      <c r="Y51" s="68" t="str">
        <f>IF(English!I47="","",English!I47)</f>
        <v/>
      </c>
      <c r="Z51" s="68" t="str">
        <f>IF(English!J47="","",English!J47)</f>
        <v/>
      </c>
      <c r="AA51" s="69">
        <f t="shared" si="4"/>
        <v>0</v>
      </c>
      <c r="AB51" s="70" t="str">
        <f t="shared" si="5"/>
        <v>E</v>
      </c>
      <c r="AC51" s="67" t="str">
        <f>IF(Evs!D47="","",Evs!D47)</f>
        <v/>
      </c>
      <c r="AD51" s="68" t="str">
        <f>IF(Evs!E47="","",Evs!E47)</f>
        <v/>
      </c>
      <c r="AE51" s="68" t="str">
        <f>IF(Evs!F47="","",Evs!F47)</f>
        <v/>
      </c>
      <c r="AF51" s="68" t="str">
        <f>IF(Evs!H47="","",Evs!H47)</f>
        <v/>
      </c>
      <c r="AG51" s="68" t="str">
        <f>IF(Evs!I47="","",Evs!I47)</f>
        <v/>
      </c>
      <c r="AH51" s="68" t="str">
        <f>IF(Evs!J47="","",Evs!J47)</f>
        <v/>
      </c>
      <c r="AI51" s="69">
        <f t="shared" si="6"/>
        <v>0</v>
      </c>
      <c r="AJ51" s="70" t="str">
        <f t="shared" si="7"/>
        <v>E</v>
      </c>
      <c r="AK51" s="50" t="str">
        <f>IF('SEM2 PATRAK-B'!AQ49="",'SEM1 PATRAK-B'!AQ49,(ROUND(('SEM1 PATRAK-B'!AQ49+'SEM2 PATRAK-B'!AQ49)/2,0)))</f>
        <v/>
      </c>
      <c r="AL51" s="89" t="str">
        <f t="shared" si="8"/>
        <v/>
      </c>
      <c r="AM51" s="90" t="str">
        <f t="shared" si="9"/>
        <v/>
      </c>
      <c r="AN51" s="90" t="str">
        <f t="shared" si="10"/>
        <v/>
      </c>
      <c r="AO51" s="46" t="str">
        <f>IF('Attandance Day'!C47="","",'Attandance Day'!C47)</f>
        <v/>
      </c>
      <c r="AP51" s="97" t="str">
        <f t="shared" si="11"/>
        <v/>
      </c>
      <c r="AQ51" s="98" t="str">
        <f t="shared" si="12"/>
        <v/>
      </c>
    </row>
    <row r="52" spans="1:43" ht="24.9" customHeight="1">
      <c r="A52" s="63">
        <f>IF('Data Entry'!A52="","",'Data Entry'!A52)</f>
        <v>45</v>
      </c>
      <c r="B52" s="64" t="str">
        <f>IF('Data Entry'!B52="","",'Data Entry'!B52)</f>
        <v/>
      </c>
      <c r="C52" s="65" t="str">
        <f>IF('Data Entry'!C52="","",'Data Entry'!C52)</f>
        <v/>
      </c>
      <c r="D52" s="66" t="str">
        <f>IF('Data Entry'!D52="","",'Data Entry'!D52)</f>
        <v/>
      </c>
      <c r="E52" s="67" t="str">
        <f>IF(Gujarati!D48="","",Gujarati!D48)</f>
        <v/>
      </c>
      <c r="F52" s="68" t="str">
        <f>IF(Gujarati!E48="","",Gujarati!E48)</f>
        <v/>
      </c>
      <c r="G52" s="68" t="str">
        <f>IF(Gujarati!F48="","",Gujarati!F48)</f>
        <v/>
      </c>
      <c r="H52" s="68" t="str">
        <f>IF(Gujarati!H48="","",Gujarati!H48)</f>
        <v/>
      </c>
      <c r="I52" s="68" t="str">
        <f>IF(Gujarati!I48="","",Gujarati!I48)</f>
        <v/>
      </c>
      <c r="J52" s="68" t="str">
        <f>IF(Gujarati!J48="","",Gujarati!J48)</f>
        <v/>
      </c>
      <c r="K52" s="69">
        <f t="shared" si="0"/>
        <v>0</v>
      </c>
      <c r="L52" s="70" t="str">
        <f t="shared" si="1"/>
        <v>E</v>
      </c>
      <c r="M52" s="67" t="str">
        <f>IF(Maths!D48="","",Maths!D48)</f>
        <v/>
      </c>
      <c r="N52" s="68" t="str">
        <f>IF(Maths!E48="","",Maths!E48)</f>
        <v/>
      </c>
      <c r="O52" s="68" t="str">
        <f>IF(Maths!F48="","",Maths!F48)</f>
        <v/>
      </c>
      <c r="P52" s="68" t="str">
        <f>IF(Maths!H48="","",Maths!H48)</f>
        <v/>
      </c>
      <c r="Q52" s="68" t="str">
        <f>IF(Maths!I48="","",Maths!I48)</f>
        <v/>
      </c>
      <c r="R52" s="68" t="str">
        <f>IF(Maths!J48="","",Maths!J48)</f>
        <v/>
      </c>
      <c r="S52" s="69">
        <f t="shared" si="2"/>
        <v>0</v>
      </c>
      <c r="T52" s="70" t="str">
        <f t="shared" si="3"/>
        <v>E</v>
      </c>
      <c r="U52" s="67" t="str">
        <f>IF(English!D48="","",English!D48)</f>
        <v/>
      </c>
      <c r="V52" s="68" t="str">
        <f>IF(English!E48="","",English!E48)</f>
        <v/>
      </c>
      <c r="W52" s="68" t="str">
        <f>IF(English!F48="","",English!F48)</f>
        <v/>
      </c>
      <c r="X52" s="68" t="str">
        <f>IF(English!H48="","",English!H48)</f>
        <v/>
      </c>
      <c r="Y52" s="68" t="str">
        <f>IF(English!I48="","",English!I48)</f>
        <v/>
      </c>
      <c r="Z52" s="68" t="str">
        <f>IF(English!J48="","",English!J48)</f>
        <v/>
      </c>
      <c r="AA52" s="69">
        <f t="shared" si="4"/>
        <v>0</v>
      </c>
      <c r="AB52" s="70" t="str">
        <f t="shared" si="5"/>
        <v>E</v>
      </c>
      <c r="AC52" s="67" t="str">
        <f>IF(Evs!D48="","",Evs!D48)</f>
        <v/>
      </c>
      <c r="AD52" s="68" t="str">
        <f>IF(Evs!E48="","",Evs!E48)</f>
        <v/>
      </c>
      <c r="AE52" s="68" t="str">
        <f>IF(Evs!F48="","",Evs!F48)</f>
        <v/>
      </c>
      <c r="AF52" s="68" t="str">
        <f>IF(Evs!H48="","",Evs!H48)</f>
        <v/>
      </c>
      <c r="AG52" s="68" t="str">
        <f>IF(Evs!I48="","",Evs!I48)</f>
        <v/>
      </c>
      <c r="AH52" s="68" t="str">
        <f>IF(Evs!J48="","",Evs!J48)</f>
        <v/>
      </c>
      <c r="AI52" s="69">
        <f t="shared" si="6"/>
        <v>0</v>
      </c>
      <c r="AJ52" s="70" t="str">
        <f t="shared" si="7"/>
        <v>E</v>
      </c>
      <c r="AK52" s="50" t="str">
        <f>IF('SEM2 PATRAK-B'!AQ50="",'SEM1 PATRAK-B'!AQ50,(ROUND(('SEM1 PATRAK-B'!AQ50+'SEM2 PATRAK-B'!AQ50)/2,0)))</f>
        <v/>
      </c>
      <c r="AL52" s="89" t="str">
        <f t="shared" si="8"/>
        <v/>
      </c>
      <c r="AM52" s="90" t="str">
        <f t="shared" si="9"/>
        <v/>
      </c>
      <c r="AN52" s="90" t="str">
        <f t="shared" si="10"/>
        <v/>
      </c>
      <c r="AO52" s="46" t="str">
        <f>IF('Attandance Day'!C48="","",'Attandance Day'!C48)</f>
        <v/>
      </c>
      <c r="AP52" s="97" t="str">
        <f t="shared" si="11"/>
        <v/>
      </c>
      <c r="AQ52" s="98" t="str">
        <f t="shared" si="12"/>
        <v/>
      </c>
    </row>
    <row r="53" spans="1:43" ht="24.9" customHeight="1">
      <c r="A53" s="63">
        <f>IF('Data Entry'!A53="","",'Data Entry'!A53)</f>
        <v>46</v>
      </c>
      <c r="B53" s="64" t="str">
        <f>IF('Data Entry'!B53="","",'Data Entry'!B53)</f>
        <v/>
      </c>
      <c r="C53" s="65" t="str">
        <f>IF('Data Entry'!C53="","",'Data Entry'!C53)</f>
        <v/>
      </c>
      <c r="D53" s="66" t="str">
        <f>IF('Data Entry'!D53="","",'Data Entry'!D53)</f>
        <v/>
      </c>
      <c r="E53" s="67" t="str">
        <f>IF(Gujarati!D49="","",Gujarati!D49)</f>
        <v/>
      </c>
      <c r="F53" s="68" t="str">
        <f>IF(Gujarati!E49="","",Gujarati!E49)</f>
        <v/>
      </c>
      <c r="G53" s="68" t="str">
        <f>IF(Gujarati!F49="","",Gujarati!F49)</f>
        <v/>
      </c>
      <c r="H53" s="68" t="str">
        <f>IF(Gujarati!H49="","",Gujarati!H49)</f>
        <v/>
      </c>
      <c r="I53" s="68" t="str">
        <f>IF(Gujarati!I49="","",Gujarati!I49)</f>
        <v/>
      </c>
      <c r="J53" s="68" t="str">
        <f>IF(Gujarati!J49="","",Gujarati!J49)</f>
        <v/>
      </c>
      <c r="K53" s="69">
        <f t="shared" si="0"/>
        <v>0</v>
      </c>
      <c r="L53" s="70" t="str">
        <f t="shared" si="1"/>
        <v>E</v>
      </c>
      <c r="M53" s="67" t="str">
        <f>IF(Maths!D49="","",Maths!D49)</f>
        <v/>
      </c>
      <c r="N53" s="68" t="str">
        <f>IF(Maths!E49="","",Maths!E49)</f>
        <v/>
      </c>
      <c r="O53" s="68" t="str">
        <f>IF(Maths!F49="","",Maths!F49)</f>
        <v/>
      </c>
      <c r="P53" s="68" t="str">
        <f>IF(Maths!H49="","",Maths!H49)</f>
        <v/>
      </c>
      <c r="Q53" s="68" t="str">
        <f>IF(Maths!I49="","",Maths!I49)</f>
        <v/>
      </c>
      <c r="R53" s="68" t="str">
        <f>IF(Maths!J49="","",Maths!J49)</f>
        <v/>
      </c>
      <c r="S53" s="69">
        <f t="shared" si="2"/>
        <v>0</v>
      </c>
      <c r="T53" s="70" t="str">
        <f t="shared" si="3"/>
        <v>E</v>
      </c>
      <c r="U53" s="67" t="str">
        <f>IF(English!D49="","",English!D49)</f>
        <v/>
      </c>
      <c r="V53" s="68" t="str">
        <f>IF(English!E49="","",English!E49)</f>
        <v/>
      </c>
      <c r="W53" s="68" t="str">
        <f>IF(English!F49="","",English!F49)</f>
        <v/>
      </c>
      <c r="X53" s="68" t="str">
        <f>IF(English!H49="","",English!H49)</f>
        <v/>
      </c>
      <c r="Y53" s="68" t="str">
        <f>IF(English!I49="","",English!I49)</f>
        <v/>
      </c>
      <c r="Z53" s="68" t="str">
        <f>IF(English!J49="","",English!J49)</f>
        <v/>
      </c>
      <c r="AA53" s="69">
        <f t="shared" si="4"/>
        <v>0</v>
      </c>
      <c r="AB53" s="70" t="str">
        <f t="shared" si="5"/>
        <v>E</v>
      </c>
      <c r="AC53" s="67" t="str">
        <f>IF(Evs!D49="","",Evs!D49)</f>
        <v/>
      </c>
      <c r="AD53" s="68" t="str">
        <f>IF(Evs!E49="","",Evs!E49)</f>
        <v/>
      </c>
      <c r="AE53" s="68" t="str">
        <f>IF(Evs!F49="","",Evs!F49)</f>
        <v/>
      </c>
      <c r="AF53" s="68" t="str">
        <f>IF(Evs!H49="","",Evs!H49)</f>
        <v/>
      </c>
      <c r="AG53" s="68" t="str">
        <f>IF(Evs!I49="","",Evs!I49)</f>
        <v/>
      </c>
      <c r="AH53" s="68" t="str">
        <f>IF(Evs!J49="","",Evs!J49)</f>
        <v/>
      </c>
      <c r="AI53" s="69">
        <f t="shared" si="6"/>
        <v>0</v>
      </c>
      <c r="AJ53" s="70" t="str">
        <f t="shared" si="7"/>
        <v>E</v>
      </c>
      <c r="AK53" s="50" t="str">
        <f>IF('SEM2 PATRAK-B'!AQ51="",'SEM1 PATRAK-B'!AQ51,(ROUND(('SEM1 PATRAK-B'!AQ51+'SEM2 PATRAK-B'!AQ51)/2,0)))</f>
        <v/>
      </c>
      <c r="AL53" s="89" t="str">
        <f t="shared" si="8"/>
        <v/>
      </c>
      <c r="AM53" s="90" t="str">
        <f t="shared" si="9"/>
        <v/>
      </c>
      <c r="AN53" s="90" t="str">
        <f t="shared" si="10"/>
        <v/>
      </c>
      <c r="AO53" s="46" t="str">
        <f>IF('Attandance Day'!C49="","",'Attandance Day'!C49)</f>
        <v/>
      </c>
      <c r="AP53" s="97" t="str">
        <f t="shared" si="11"/>
        <v/>
      </c>
      <c r="AQ53" s="98" t="str">
        <f t="shared" si="12"/>
        <v/>
      </c>
    </row>
    <row r="54" spans="1:43" ht="24.9" customHeight="1">
      <c r="A54" s="63">
        <f>IF('Data Entry'!A54="","",'Data Entry'!A54)</f>
        <v>47</v>
      </c>
      <c r="B54" s="64" t="str">
        <f>IF('Data Entry'!B54="","",'Data Entry'!B54)</f>
        <v/>
      </c>
      <c r="C54" s="65" t="str">
        <f>IF('Data Entry'!C54="","",'Data Entry'!C54)</f>
        <v/>
      </c>
      <c r="D54" s="66" t="str">
        <f>IF('Data Entry'!D54="","",'Data Entry'!D54)</f>
        <v/>
      </c>
      <c r="E54" s="67" t="str">
        <f>IF(Gujarati!D50="","",Gujarati!D50)</f>
        <v/>
      </c>
      <c r="F54" s="68" t="str">
        <f>IF(Gujarati!E50="","",Gujarati!E50)</f>
        <v/>
      </c>
      <c r="G54" s="68" t="str">
        <f>IF(Gujarati!F50="","",Gujarati!F50)</f>
        <v/>
      </c>
      <c r="H54" s="68" t="str">
        <f>IF(Gujarati!H50="","",Gujarati!H50)</f>
        <v/>
      </c>
      <c r="I54" s="68" t="str">
        <f>IF(Gujarati!I50="","",Gujarati!I50)</f>
        <v/>
      </c>
      <c r="J54" s="68" t="str">
        <f>IF(Gujarati!J50="","",Gujarati!J50)</f>
        <v/>
      </c>
      <c r="K54" s="69">
        <f t="shared" si="0"/>
        <v>0</v>
      </c>
      <c r="L54" s="70" t="str">
        <f t="shared" si="1"/>
        <v>E</v>
      </c>
      <c r="M54" s="67" t="str">
        <f>IF(Maths!D50="","",Maths!D50)</f>
        <v/>
      </c>
      <c r="N54" s="68" t="str">
        <f>IF(Maths!E50="","",Maths!E50)</f>
        <v/>
      </c>
      <c r="O54" s="68" t="str">
        <f>IF(Maths!F50="","",Maths!F50)</f>
        <v/>
      </c>
      <c r="P54" s="68" t="str">
        <f>IF(Maths!H50="","",Maths!H50)</f>
        <v/>
      </c>
      <c r="Q54" s="68" t="str">
        <f>IF(Maths!I50="","",Maths!I50)</f>
        <v/>
      </c>
      <c r="R54" s="68" t="str">
        <f>IF(Maths!J50="","",Maths!J50)</f>
        <v/>
      </c>
      <c r="S54" s="69">
        <f t="shared" si="2"/>
        <v>0</v>
      </c>
      <c r="T54" s="70" t="str">
        <f t="shared" si="3"/>
        <v>E</v>
      </c>
      <c r="U54" s="67" t="str">
        <f>IF(English!D50="","",English!D50)</f>
        <v/>
      </c>
      <c r="V54" s="68" t="str">
        <f>IF(English!E50="","",English!E50)</f>
        <v/>
      </c>
      <c r="W54" s="68" t="str">
        <f>IF(English!F50="","",English!F50)</f>
        <v/>
      </c>
      <c r="X54" s="68" t="str">
        <f>IF(English!H50="","",English!H50)</f>
        <v/>
      </c>
      <c r="Y54" s="68" t="str">
        <f>IF(English!I50="","",English!I50)</f>
        <v/>
      </c>
      <c r="Z54" s="68" t="str">
        <f>IF(English!J50="","",English!J50)</f>
        <v/>
      </c>
      <c r="AA54" s="69">
        <f t="shared" si="4"/>
        <v>0</v>
      </c>
      <c r="AB54" s="70" t="str">
        <f t="shared" si="5"/>
        <v>E</v>
      </c>
      <c r="AC54" s="67" t="str">
        <f>IF(Evs!D50="","",Evs!D50)</f>
        <v/>
      </c>
      <c r="AD54" s="68" t="str">
        <f>IF(Evs!E50="","",Evs!E50)</f>
        <v/>
      </c>
      <c r="AE54" s="68" t="str">
        <f>IF(Evs!F50="","",Evs!F50)</f>
        <v/>
      </c>
      <c r="AF54" s="68" t="str">
        <f>IF(Evs!H50="","",Evs!H50)</f>
        <v/>
      </c>
      <c r="AG54" s="68" t="str">
        <f>IF(Evs!I50="","",Evs!I50)</f>
        <v/>
      </c>
      <c r="AH54" s="68" t="str">
        <f>IF(Evs!J50="","",Evs!J50)</f>
        <v/>
      </c>
      <c r="AI54" s="69">
        <f t="shared" si="6"/>
        <v>0</v>
      </c>
      <c r="AJ54" s="70" t="str">
        <f t="shared" si="7"/>
        <v>E</v>
      </c>
      <c r="AK54" s="50" t="str">
        <f>IF('SEM2 PATRAK-B'!AQ52="",'SEM1 PATRAK-B'!AQ52,(ROUND(('SEM1 PATRAK-B'!AQ52+'SEM2 PATRAK-B'!AQ52)/2,0)))</f>
        <v/>
      </c>
      <c r="AL54" s="89" t="str">
        <f t="shared" si="8"/>
        <v/>
      </c>
      <c r="AM54" s="90" t="str">
        <f t="shared" si="9"/>
        <v/>
      </c>
      <c r="AN54" s="90" t="str">
        <f t="shared" si="10"/>
        <v/>
      </c>
      <c r="AO54" s="46" t="str">
        <f>IF('Attandance Day'!C50="","",'Attandance Day'!C50)</f>
        <v/>
      </c>
      <c r="AP54" s="97" t="str">
        <f t="shared" si="11"/>
        <v/>
      </c>
      <c r="AQ54" s="98" t="str">
        <f t="shared" si="12"/>
        <v/>
      </c>
    </row>
    <row r="55" spans="1:43" ht="24.9" customHeight="1">
      <c r="A55" s="63">
        <f>IF('Data Entry'!A55="","",'Data Entry'!A55)</f>
        <v>48</v>
      </c>
      <c r="B55" s="64" t="str">
        <f>IF('Data Entry'!B55="","",'Data Entry'!B55)</f>
        <v/>
      </c>
      <c r="C55" s="65" t="str">
        <f>IF('Data Entry'!C55="","",'Data Entry'!C55)</f>
        <v/>
      </c>
      <c r="D55" s="66" t="str">
        <f>IF('Data Entry'!D55="","",'Data Entry'!D55)</f>
        <v/>
      </c>
      <c r="E55" s="67" t="str">
        <f>IF(Gujarati!D51="","",Gujarati!D51)</f>
        <v/>
      </c>
      <c r="F55" s="68" t="str">
        <f>IF(Gujarati!E51="","",Gujarati!E51)</f>
        <v/>
      </c>
      <c r="G55" s="68" t="str">
        <f>IF(Gujarati!F51="","",Gujarati!F51)</f>
        <v/>
      </c>
      <c r="H55" s="68" t="str">
        <f>IF(Gujarati!H51="","",Gujarati!H51)</f>
        <v/>
      </c>
      <c r="I55" s="68" t="str">
        <f>IF(Gujarati!I51="","",Gujarati!I51)</f>
        <v/>
      </c>
      <c r="J55" s="68" t="str">
        <f>IF(Gujarati!J51="","",Gujarati!J51)</f>
        <v/>
      </c>
      <c r="K55" s="69">
        <f t="shared" si="0"/>
        <v>0</v>
      </c>
      <c r="L55" s="70" t="str">
        <f t="shared" si="1"/>
        <v>E</v>
      </c>
      <c r="M55" s="67" t="str">
        <f>IF(Maths!D51="","",Maths!D51)</f>
        <v/>
      </c>
      <c r="N55" s="68" t="str">
        <f>IF(Maths!E51="","",Maths!E51)</f>
        <v/>
      </c>
      <c r="O55" s="68" t="str">
        <f>IF(Maths!F51="","",Maths!F51)</f>
        <v/>
      </c>
      <c r="P55" s="68" t="str">
        <f>IF(Maths!H51="","",Maths!H51)</f>
        <v/>
      </c>
      <c r="Q55" s="68" t="str">
        <f>IF(Maths!I51="","",Maths!I51)</f>
        <v/>
      </c>
      <c r="R55" s="68" t="str">
        <f>IF(Maths!J51="","",Maths!J51)</f>
        <v/>
      </c>
      <c r="S55" s="69">
        <f t="shared" si="2"/>
        <v>0</v>
      </c>
      <c r="T55" s="70" t="str">
        <f t="shared" si="3"/>
        <v>E</v>
      </c>
      <c r="U55" s="67" t="str">
        <f>IF(English!D51="","",English!D51)</f>
        <v/>
      </c>
      <c r="V55" s="68" t="str">
        <f>IF(English!E51="","",English!E51)</f>
        <v/>
      </c>
      <c r="W55" s="68" t="str">
        <f>IF(English!F51="","",English!F51)</f>
        <v/>
      </c>
      <c r="X55" s="68" t="str">
        <f>IF(English!H51="","",English!H51)</f>
        <v/>
      </c>
      <c r="Y55" s="68" t="str">
        <f>IF(English!I51="","",English!I51)</f>
        <v/>
      </c>
      <c r="Z55" s="68" t="str">
        <f>IF(English!J51="","",English!J51)</f>
        <v/>
      </c>
      <c r="AA55" s="69">
        <f t="shared" si="4"/>
        <v>0</v>
      </c>
      <c r="AB55" s="70" t="str">
        <f t="shared" si="5"/>
        <v>E</v>
      </c>
      <c r="AC55" s="67" t="str">
        <f>IF(Evs!D51="","",Evs!D51)</f>
        <v/>
      </c>
      <c r="AD55" s="68" t="str">
        <f>IF(Evs!E51="","",Evs!E51)</f>
        <v/>
      </c>
      <c r="AE55" s="68" t="str">
        <f>IF(Evs!F51="","",Evs!F51)</f>
        <v/>
      </c>
      <c r="AF55" s="68" t="str">
        <f>IF(Evs!H51="","",Evs!H51)</f>
        <v/>
      </c>
      <c r="AG55" s="68" t="str">
        <f>IF(Evs!I51="","",Evs!I51)</f>
        <v/>
      </c>
      <c r="AH55" s="68" t="str">
        <f>IF(Evs!J51="","",Evs!J51)</f>
        <v/>
      </c>
      <c r="AI55" s="69">
        <f t="shared" si="6"/>
        <v>0</v>
      </c>
      <c r="AJ55" s="70" t="str">
        <f t="shared" si="7"/>
        <v>E</v>
      </c>
      <c r="AK55" s="50" t="str">
        <f>IF('SEM2 PATRAK-B'!AQ53="",'SEM1 PATRAK-B'!AQ53,(ROUND(('SEM1 PATRAK-B'!AQ53+'SEM2 PATRAK-B'!AQ53)/2,0)))</f>
        <v/>
      </c>
      <c r="AL55" s="89" t="str">
        <f t="shared" si="8"/>
        <v/>
      </c>
      <c r="AM55" s="90" t="str">
        <f t="shared" si="9"/>
        <v/>
      </c>
      <c r="AN55" s="90" t="str">
        <f t="shared" si="10"/>
        <v/>
      </c>
      <c r="AO55" s="46" t="str">
        <f>IF('Attandance Day'!C51="","",'Attandance Day'!C51)</f>
        <v/>
      </c>
      <c r="AP55" s="97" t="str">
        <f t="shared" si="11"/>
        <v/>
      </c>
      <c r="AQ55" s="98" t="str">
        <f t="shared" si="12"/>
        <v/>
      </c>
    </row>
    <row r="56" spans="1:43" ht="24.9" customHeight="1">
      <c r="A56" s="63">
        <f>IF('Data Entry'!A56="","",'Data Entry'!A56)</f>
        <v>49</v>
      </c>
      <c r="B56" s="64" t="str">
        <f>IF('Data Entry'!B56="","",'Data Entry'!B56)</f>
        <v/>
      </c>
      <c r="C56" s="65" t="str">
        <f>IF('Data Entry'!C56="","",'Data Entry'!C56)</f>
        <v/>
      </c>
      <c r="D56" s="66" t="str">
        <f>IF('Data Entry'!D56="","",'Data Entry'!D56)</f>
        <v/>
      </c>
      <c r="E56" s="67" t="str">
        <f>IF(Gujarati!D52="","",Gujarati!D52)</f>
        <v/>
      </c>
      <c r="F56" s="68" t="str">
        <f>IF(Gujarati!E52="","",Gujarati!E52)</f>
        <v/>
      </c>
      <c r="G56" s="68" t="str">
        <f>IF(Gujarati!F52="","",Gujarati!F52)</f>
        <v/>
      </c>
      <c r="H56" s="68" t="str">
        <f>IF(Gujarati!H52="","",Gujarati!H52)</f>
        <v/>
      </c>
      <c r="I56" s="68" t="str">
        <f>IF(Gujarati!I52="","",Gujarati!I52)</f>
        <v/>
      </c>
      <c r="J56" s="68" t="str">
        <f>IF(Gujarati!J52="","",Gujarati!J52)</f>
        <v/>
      </c>
      <c r="K56" s="69">
        <f t="shared" si="0"/>
        <v>0</v>
      </c>
      <c r="L56" s="70" t="str">
        <f t="shared" si="1"/>
        <v>E</v>
      </c>
      <c r="M56" s="67" t="str">
        <f>IF(Maths!D52="","",Maths!D52)</f>
        <v/>
      </c>
      <c r="N56" s="68" t="str">
        <f>IF(Maths!E52="","",Maths!E52)</f>
        <v/>
      </c>
      <c r="O56" s="68" t="str">
        <f>IF(Maths!F52="","",Maths!F52)</f>
        <v/>
      </c>
      <c r="P56" s="68" t="str">
        <f>IF(Maths!H52="","",Maths!H52)</f>
        <v/>
      </c>
      <c r="Q56" s="68" t="str">
        <f>IF(Maths!I52="","",Maths!I52)</f>
        <v/>
      </c>
      <c r="R56" s="68" t="str">
        <f>IF(Maths!J52="","",Maths!J52)</f>
        <v/>
      </c>
      <c r="S56" s="69">
        <f t="shared" si="2"/>
        <v>0</v>
      </c>
      <c r="T56" s="70" t="str">
        <f t="shared" si="3"/>
        <v>E</v>
      </c>
      <c r="U56" s="67" t="str">
        <f>IF(English!D52="","",English!D52)</f>
        <v/>
      </c>
      <c r="V56" s="68" t="str">
        <f>IF(English!E52="","",English!E52)</f>
        <v/>
      </c>
      <c r="W56" s="68" t="str">
        <f>IF(English!F52="","",English!F52)</f>
        <v/>
      </c>
      <c r="X56" s="68" t="str">
        <f>IF(English!H52="","",English!H52)</f>
        <v/>
      </c>
      <c r="Y56" s="68" t="str">
        <f>IF(English!I52="","",English!I52)</f>
        <v/>
      </c>
      <c r="Z56" s="68" t="str">
        <f>IF(English!J52="","",English!J52)</f>
        <v/>
      </c>
      <c r="AA56" s="69">
        <f t="shared" si="4"/>
        <v>0</v>
      </c>
      <c r="AB56" s="70" t="str">
        <f t="shared" si="5"/>
        <v>E</v>
      </c>
      <c r="AC56" s="67" t="str">
        <f>IF(Evs!D52="","",Evs!D52)</f>
        <v/>
      </c>
      <c r="AD56" s="68" t="str">
        <f>IF(Evs!E52="","",Evs!E52)</f>
        <v/>
      </c>
      <c r="AE56" s="68" t="str">
        <f>IF(Evs!F52="","",Evs!F52)</f>
        <v/>
      </c>
      <c r="AF56" s="68" t="str">
        <f>IF(Evs!H52="","",Evs!H52)</f>
        <v/>
      </c>
      <c r="AG56" s="68" t="str">
        <f>IF(Evs!I52="","",Evs!I52)</f>
        <v/>
      </c>
      <c r="AH56" s="68" t="str">
        <f>IF(Evs!J52="","",Evs!J52)</f>
        <v/>
      </c>
      <c r="AI56" s="69">
        <f t="shared" si="6"/>
        <v>0</v>
      </c>
      <c r="AJ56" s="70" t="str">
        <f t="shared" si="7"/>
        <v>E</v>
      </c>
      <c r="AK56" s="50" t="str">
        <f>IF('SEM2 PATRAK-B'!AQ54="",'SEM1 PATRAK-B'!AQ54,(ROUND(('SEM1 PATRAK-B'!AQ54+'SEM2 PATRAK-B'!AQ54)/2,0)))</f>
        <v/>
      </c>
      <c r="AL56" s="89" t="str">
        <f t="shared" si="8"/>
        <v/>
      </c>
      <c r="AM56" s="90" t="str">
        <f t="shared" si="9"/>
        <v/>
      </c>
      <c r="AN56" s="90" t="str">
        <f t="shared" si="10"/>
        <v/>
      </c>
      <c r="AO56" s="46" t="str">
        <f>IF('Attandance Day'!C52="","",'Attandance Day'!C52)</f>
        <v/>
      </c>
      <c r="AP56" s="97" t="str">
        <f t="shared" si="11"/>
        <v/>
      </c>
      <c r="AQ56" s="98" t="str">
        <f t="shared" si="12"/>
        <v/>
      </c>
    </row>
    <row r="57" spans="1:43" ht="24.9" customHeight="1">
      <c r="A57" s="63">
        <f>IF('Data Entry'!A57="","",'Data Entry'!A57)</f>
        <v>50</v>
      </c>
      <c r="B57" s="64" t="str">
        <f>IF('Data Entry'!B57="","",'Data Entry'!B57)</f>
        <v/>
      </c>
      <c r="C57" s="65" t="str">
        <f>IF('Data Entry'!C57="","",'Data Entry'!C57)</f>
        <v/>
      </c>
      <c r="D57" s="66" t="str">
        <f>IF('Data Entry'!D57="","",'Data Entry'!D57)</f>
        <v/>
      </c>
      <c r="E57" s="67" t="str">
        <f>IF(Gujarati!D53="","",Gujarati!D53)</f>
        <v/>
      </c>
      <c r="F57" s="68" t="str">
        <f>IF(Gujarati!E53="","",Gujarati!E53)</f>
        <v/>
      </c>
      <c r="G57" s="68" t="str">
        <f>IF(Gujarati!F53="","",Gujarati!F53)</f>
        <v/>
      </c>
      <c r="H57" s="68" t="str">
        <f>IF(Gujarati!H53="","",Gujarati!H53)</f>
        <v/>
      </c>
      <c r="I57" s="68" t="str">
        <f>IF(Gujarati!I53="","",Gujarati!I53)</f>
        <v/>
      </c>
      <c r="J57" s="68" t="str">
        <f>IF(Gujarati!J53="","",Gujarati!J53)</f>
        <v/>
      </c>
      <c r="K57" s="69">
        <f t="shared" si="0"/>
        <v>0</v>
      </c>
      <c r="L57" s="70" t="str">
        <f t="shared" si="1"/>
        <v>E</v>
      </c>
      <c r="M57" s="67" t="str">
        <f>IF(Maths!D53="","",Maths!D53)</f>
        <v/>
      </c>
      <c r="N57" s="68" t="str">
        <f>IF(Maths!E53="","",Maths!E53)</f>
        <v/>
      </c>
      <c r="O57" s="68" t="str">
        <f>IF(Maths!F53="","",Maths!F53)</f>
        <v/>
      </c>
      <c r="P57" s="68" t="str">
        <f>IF(Maths!H53="","",Maths!H53)</f>
        <v/>
      </c>
      <c r="Q57" s="68" t="str">
        <f>IF(Maths!I53="","",Maths!I53)</f>
        <v/>
      </c>
      <c r="R57" s="68" t="str">
        <f>IF(Maths!J53="","",Maths!J53)</f>
        <v/>
      </c>
      <c r="S57" s="69">
        <f t="shared" si="2"/>
        <v>0</v>
      </c>
      <c r="T57" s="70" t="str">
        <f t="shared" si="3"/>
        <v>E</v>
      </c>
      <c r="U57" s="67" t="str">
        <f>IF(English!D53="","",English!D53)</f>
        <v/>
      </c>
      <c r="V57" s="68" t="str">
        <f>IF(English!E53="","",English!E53)</f>
        <v/>
      </c>
      <c r="W57" s="68" t="str">
        <f>IF(English!F53="","",English!F53)</f>
        <v/>
      </c>
      <c r="X57" s="68" t="str">
        <f>IF(English!H53="","",English!H53)</f>
        <v/>
      </c>
      <c r="Y57" s="68" t="str">
        <f>IF(English!I53="","",English!I53)</f>
        <v/>
      </c>
      <c r="Z57" s="68" t="str">
        <f>IF(English!J53="","",English!J53)</f>
        <v/>
      </c>
      <c r="AA57" s="69">
        <f t="shared" si="4"/>
        <v>0</v>
      </c>
      <c r="AB57" s="70" t="str">
        <f t="shared" si="5"/>
        <v>E</v>
      </c>
      <c r="AC57" s="67" t="str">
        <f>IF(Evs!D53="","",Evs!D53)</f>
        <v/>
      </c>
      <c r="AD57" s="68" t="str">
        <f>IF(Evs!E53="","",Evs!E53)</f>
        <v/>
      </c>
      <c r="AE57" s="68" t="str">
        <f>IF(Evs!F53="","",Evs!F53)</f>
        <v/>
      </c>
      <c r="AF57" s="68" t="str">
        <f>IF(Evs!H53="","",Evs!H53)</f>
        <v/>
      </c>
      <c r="AG57" s="68" t="str">
        <f>IF(Evs!I53="","",Evs!I53)</f>
        <v/>
      </c>
      <c r="AH57" s="68" t="str">
        <f>IF(Evs!J53="","",Evs!J53)</f>
        <v/>
      </c>
      <c r="AI57" s="69">
        <f t="shared" si="6"/>
        <v>0</v>
      </c>
      <c r="AJ57" s="70" t="str">
        <f t="shared" si="7"/>
        <v>E</v>
      </c>
      <c r="AK57" s="50" t="str">
        <f>IF('SEM2 PATRAK-B'!AQ55="",'SEM1 PATRAK-B'!AQ55,(ROUND(('SEM1 PATRAK-B'!AQ55+'SEM2 PATRAK-B'!AQ55)/2,0)))</f>
        <v/>
      </c>
      <c r="AL57" s="89" t="str">
        <f t="shared" si="8"/>
        <v/>
      </c>
      <c r="AM57" s="90" t="str">
        <f t="shared" si="9"/>
        <v/>
      </c>
      <c r="AN57" s="90" t="str">
        <f t="shared" si="10"/>
        <v/>
      </c>
      <c r="AO57" s="46" t="str">
        <f>IF('Attandance Day'!C53="","",'Attandance Day'!C53)</f>
        <v/>
      </c>
      <c r="AP57" s="97" t="str">
        <f t="shared" si="11"/>
        <v/>
      </c>
      <c r="AQ57" s="98" t="str">
        <f t="shared" si="12"/>
        <v/>
      </c>
    </row>
    <row r="58" spans="1:43" ht="24.9" customHeight="1">
      <c r="A58" s="63">
        <f>IF('Data Entry'!A58="","",'Data Entry'!A58)</f>
        <v>51</v>
      </c>
      <c r="B58" s="64" t="str">
        <f>IF('Data Entry'!B58="","",'Data Entry'!B58)</f>
        <v/>
      </c>
      <c r="C58" s="65" t="str">
        <f>IF('Data Entry'!C58="","",'Data Entry'!C58)</f>
        <v/>
      </c>
      <c r="D58" s="66" t="str">
        <f>IF('Data Entry'!D58="","",'Data Entry'!D58)</f>
        <v/>
      </c>
      <c r="E58" s="67" t="str">
        <f>IF(Gujarati!D54="","",Gujarati!D54)</f>
        <v/>
      </c>
      <c r="F58" s="68" t="str">
        <f>IF(Gujarati!E54="","",Gujarati!E54)</f>
        <v/>
      </c>
      <c r="G58" s="68" t="str">
        <f>IF(Gujarati!F54="","",Gujarati!F54)</f>
        <v/>
      </c>
      <c r="H58" s="68" t="str">
        <f>IF(Gujarati!H54="","",Gujarati!H54)</f>
        <v/>
      </c>
      <c r="I58" s="68" t="str">
        <f>IF(Gujarati!I54="","",Gujarati!I54)</f>
        <v/>
      </c>
      <c r="J58" s="68" t="str">
        <f>IF(Gujarati!J54="","",Gujarati!J54)</f>
        <v/>
      </c>
      <c r="K58" s="69">
        <f t="shared" si="0"/>
        <v>0</v>
      </c>
      <c r="L58" s="70" t="str">
        <f t="shared" si="1"/>
        <v>E</v>
      </c>
      <c r="M58" s="67" t="str">
        <f>IF(Maths!D54="","",Maths!D54)</f>
        <v/>
      </c>
      <c r="N58" s="68" t="str">
        <f>IF(Maths!E54="","",Maths!E54)</f>
        <v/>
      </c>
      <c r="O58" s="68" t="str">
        <f>IF(Maths!F54="","",Maths!F54)</f>
        <v/>
      </c>
      <c r="P58" s="68" t="str">
        <f>IF(Maths!H54="","",Maths!H54)</f>
        <v/>
      </c>
      <c r="Q58" s="68" t="str">
        <f>IF(Maths!I54="","",Maths!I54)</f>
        <v/>
      </c>
      <c r="R58" s="68" t="str">
        <f>IF(Maths!J54="","",Maths!J54)</f>
        <v/>
      </c>
      <c r="S58" s="69">
        <f t="shared" si="2"/>
        <v>0</v>
      </c>
      <c r="T58" s="70" t="str">
        <f t="shared" si="3"/>
        <v>E</v>
      </c>
      <c r="U58" s="67" t="str">
        <f>IF(English!D54="","",English!D54)</f>
        <v/>
      </c>
      <c r="V58" s="68" t="str">
        <f>IF(English!E54="","",English!E54)</f>
        <v/>
      </c>
      <c r="W58" s="68" t="str">
        <f>IF(English!F54="","",English!F54)</f>
        <v/>
      </c>
      <c r="X58" s="68" t="str">
        <f>IF(English!H54="","",English!H54)</f>
        <v/>
      </c>
      <c r="Y58" s="68" t="str">
        <f>IF(English!I54="","",English!I54)</f>
        <v/>
      </c>
      <c r="Z58" s="68" t="str">
        <f>IF(English!J54="","",English!J54)</f>
        <v/>
      </c>
      <c r="AA58" s="69">
        <f t="shared" si="4"/>
        <v>0</v>
      </c>
      <c r="AB58" s="70" t="str">
        <f t="shared" si="5"/>
        <v>E</v>
      </c>
      <c r="AC58" s="67" t="str">
        <f>IF(Evs!D54="","",Evs!D54)</f>
        <v/>
      </c>
      <c r="AD58" s="68" t="str">
        <f>IF(Evs!E54="","",Evs!E54)</f>
        <v/>
      </c>
      <c r="AE58" s="68" t="str">
        <f>IF(Evs!F54="","",Evs!F54)</f>
        <v/>
      </c>
      <c r="AF58" s="68" t="str">
        <f>IF(Evs!H54="","",Evs!H54)</f>
        <v/>
      </c>
      <c r="AG58" s="68" t="str">
        <f>IF(Evs!I54="","",Evs!I54)</f>
        <v/>
      </c>
      <c r="AH58" s="68" t="str">
        <f>IF(Evs!J54="","",Evs!J54)</f>
        <v/>
      </c>
      <c r="AI58" s="69">
        <f t="shared" si="6"/>
        <v>0</v>
      </c>
      <c r="AJ58" s="70" t="str">
        <f t="shared" si="7"/>
        <v>E</v>
      </c>
      <c r="AK58" s="50" t="str">
        <f>IF('SEM2 PATRAK-B'!AQ56="",'SEM1 PATRAK-B'!AQ56,(ROUND(('SEM1 PATRAK-B'!AQ56+'SEM2 PATRAK-B'!AQ56)/2,0)))</f>
        <v/>
      </c>
      <c r="AL58" s="89" t="str">
        <f t="shared" si="8"/>
        <v/>
      </c>
      <c r="AM58" s="90" t="str">
        <f t="shared" si="9"/>
        <v/>
      </c>
      <c r="AN58" s="90" t="str">
        <f t="shared" si="10"/>
        <v/>
      </c>
      <c r="AO58" s="46" t="str">
        <f>IF('Attandance Day'!C54="","",'Attandance Day'!C54)</f>
        <v/>
      </c>
      <c r="AP58" s="97" t="str">
        <f t="shared" si="11"/>
        <v/>
      </c>
      <c r="AQ58" s="98" t="str">
        <f t="shared" si="12"/>
        <v/>
      </c>
    </row>
    <row r="59" spans="1:43" ht="24.9" customHeight="1">
      <c r="A59" s="63">
        <f>IF('Data Entry'!A59="","",'Data Entry'!A59)</f>
        <v>52</v>
      </c>
      <c r="B59" s="64" t="str">
        <f>IF('Data Entry'!B59="","",'Data Entry'!B59)</f>
        <v/>
      </c>
      <c r="C59" s="65" t="str">
        <f>IF('Data Entry'!C59="","",'Data Entry'!C59)</f>
        <v/>
      </c>
      <c r="D59" s="66" t="str">
        <f>IF('Data Entry'!D59="","",'Data Entry'!D59)</f>
        <v/>
      </c>
      <c r="E59" s="67" t="str">
        <f>IF(Gujarati!D55="","",Gujarati!D55)</f>
        <v/>
      </c>
      <c r="F59" s="68" t="str">
        <f>IF(Gujarati!E55="","",Gujarati!E55)</f>
        <v/>
      </c>
      <c r="G59" s="68" t="str">
        <f>IF(Gujarati!F55="","",Gujarati!F55)</f>
        <v/>
      </c>
      <c r="H59" s="68" t="str">
        <f>IF(Gujarati!H55="","",Gujarati!H55)</f>
        <v/>
      </c>
      <c r="I59" s="68" t="str">
        <f>IF(Gujarati!I55="","",Gujarati!I55)</f>
        <v/>
      </c>
      <c r="J59" s="68" t="str">
        <f>IF(Gujarati!J55="","",Gujarati!J55)</f>
        <v/>
      </c>
      <c r="K59" s="69">
        <f t="shared" si="0"/>
        <v>0</v>
      </c>
      <c r="L59" s="70" t="str">
        <f t="shared" si="1"/>
        <v>E</v>
      </c>
      <c r="M59" s="67" t="str">
        <f>IF(Maths!D55="","",Maths!D55)</f>
        <v/>
      </c>
      <c r="N59" s="68" t="str">
        <f>IF(Maths!E55="","",Maths!E55)</f>
        <v/>
      </c>
      <c r="O59" s="68" t="str">
        <f>IF(Maths!F55="","",Maths!F55)</f>
        <v/>
      </c>
      <c r="P59" s="68" t="str">
        <f>IF(Maths!H55="","",Maths!H55)</f>
        <v/>
      </c>
      <c r="Q59" s="68" t="str">
        <f>IF(Maths!I55="","",Maths!I55)</f>
        <v/>
      </c>
      <c r="R59" s="68" t="str">
        <f>IF(Maths!J55="","",Maths!J55)</f>
        <v/>
      </c>
      <c r="S59" s="69">
        <f t="shared" si="2"/>
        <v>0</v>
      </c>
      <c r="T59" s="70" t="str">
        <f t="shared" si="3"/>
        <v>E</v>
      </c>
      <c r="U59" s="67" t="str">
        <f>IF(English!D55="","",English!D55)</f>
        <v/>
      </c>
      <c r="V59" s="68" t="str">
        <f>IF(English!E55="","",English!E55)</f>
        <v/>
      </c>
      <c r="W59" s="68" t="str">
        <f>IF(English!F55="","",English!F55)</f>
        <v/>
      </c>
      <c r="X59" s="68" t="str">
        <f>IF(English!H55="","",English!H55)</f>
        <v/>
      </c>
      <c r="Y59" s="68" t="str">
        <f>IF(English!I55="","",English!I55)</f>
        <v/>
      </c>
      <c r="Z59" s="68" t="str">
        <f>IF(English!J55="","",English!J55)</f>
        <v/>
      </c>
      <c r="AA59" s="69">
        <f t="shared" si="4"/>
        <v>0</v>
      </c>
      <c r="AB59" s="70" t="str">
        <f t="shared" si="5"/>
        <v>E</v>
      </c>
      <c r="AC59" s="67" t="str">
        <f>IF(Evs!D55="","",Evs!D55)</f>
        <v/>
      </c>
      <c r="AD59" s="68" t="str">
        <f>IF(Evs!E55="","",Evs!E55)</f>
        <v/>
      </c>
      <c r="AE59" s="68" t="str">
        <f>IF(Evs!F55="","",Evs!F55)</f>
        <v/>
      </c>
      <c r="AF59" s="68" t="str">
        <f>IF(Evs!H55="","",Evs!H55)</f>
        <v/>
      </c>
      <c r="AG59" s="68" t="str">
        <f>IF(Evs!I55="","",Evs!I55)</f>
        <v/>
      </c>
      <c r="AH59" s="68" t="str">
        <f>IF(Evs!J55="","",Evs!J55)</f>
        <v/>
      </c>
      <c r="AI59" s="69">
        <f t="shared" si="6"/>
        <v>0</v>
      </c>
      <c r="AJ59" s="70" t="str">
        <f t="shared" si="7"/>
        <v>E</v>
      </c>
      <c r="AK59" s="50" t="str">
        <f>IF('SEM2 PATRAK-B'!AQ57="",'SEM1 PATRAK-B'!AQ57,(ROUND(('SEM1 PATRAK-B'!AQ57+'SEM2 PATRAK-B'!AQ57)/2,0)))</f>
        <v/>
      </c>
      <c r="AL59" s="89" t="str">
        <f t="shared" si="8"/>
        <v/>
      </c>
      <c r="AM59" s="90" t="str">
        <f t="shared" si="9"/>
        <v/>
      </c>
      <c r="AN59" s="90" t="str">
        <f t="shared" si="10"/>
        <v/>
      </c>
      <c r="AO59" s="46" t="str">
        <f>IF('Attandance Day'!C55="","",'Attandance Day'!C55)</f>
        <v/>
      </c>
      <c r="AP59" s="97" t="str">
        <f t="shared" si="11"/>
        <v/>
      </c>
      <c r="AQ59" s="98" t="str">
        <f t="shared" si="12"/>
        <v/>
      </c>
    </row>
    <row r="60" spans="1:43" ht="24.9" customHeight="1">
      <c r="A60" s="63">
        <f>IF('Data Entry'!A60="","",'Data Entry'!A60)</f>
        <v>53</v>
      </c>
      <c r="B60" s="64" t="str">
        <f>IF('Data Entry'!B60="","",'Data Entry'!B60)</f>
        <v/>
      </c>
      <c r="C60" s="65" t="str">
        <f>IF('Data Entry'!C60="","",'Data Entry'!C60)</f>
        <v/>
      </c>
      <c r="D60" s="66" t="str">
        <f>IF('Data Entry'!D60="","",'Data Entry'!D60)</f>
        <v/>
      </c>
      <c r="E60" s="67" t="str">
        <f>IF(Gujarati!D56="","",Gujarati!D56)</f>
        <v/>
      </c>
      <c r="F60" s="68" t="str">
        <f>IF(Gujarati!E56="","",Gujarati!E56)</f>
        <v/>
      </c>
      <c r="G60" s="68" t="str">
        <f>IF(Gujarati!F56="","",Gujarati!F56)</f>
        <v/>
      </c>
      <c r="H60" s="68" t="str">
        <f>IF(Gujarati!H56="","",Gujarati!H56)</f>
        <v/>
      </c>
      <c r="I60" s="68" t="str">
        <f>IF(Gujarati!I56="","",Gujarati!I56)</f>
        <v/>
      </c>
      <c r="J60" s="68" t="str">
        <f>IF(Gujarati!J56="","",Gujarati!J56)</f>
        <v/>
      </c>
      <c r="K60" s="69">
        <f t="shared" si="0"/>
        <v>0</v>
      </c>
      <c r="L60" s="70" t="str">
        <f t="shared" si="1"/>
        <v>E</v>
      </c>
      <c r="M60" s="67" t="str">
        <f>IF(Maths!D56="","",Maths!D56)</f>
        <v/>
      </c>
      <c r="N60" s="68" t="str">
        <f>IF(Maths!E56="","",Maths!E56)</f>
        <v/>
      </c>
      <c r="O60" s="68" t="str">
        <f>IF(Maths!F56="","",Maths!F56)</f>
        <v/>
      </c>
      <c r="P60" s="68" t="str">
        <f>IF(Maths!H56="","",Maths!H56)</f>
        <v/>
      </c>
      <c r="Q60" s="68" t="str">
        <f>IF(Maths!I56="","",Maths!I56)</f>
        <v/>
      </c>
      <c r="R60" s="68" t="str">
        <f>IF(Maths!J56="","",Maths!J56)</f>
        <v/>
      </c>
      <c r="S60" s="69">
        <f t="shared" si="2"/>
        <v>0</v>
      </c>
      <c r="T60" s="70" t="str">
        <f t="shared" si="3"/>
        <v>E</v>
      </c>
      <c r="U60" s="67" t="str">
        <f>IF(English!D56="","",English!D56)</f>
        <v/>
      </c>
      <c r="V60" s="68" t="str">
        <f>IF(English!E56="","",English!E56)</f>
        <v/>
      </c>
      <c r="W60" s="68" t="str">
        <f>IF(English!F56="","",English!F56)</f>
        <v/>
      </c>
      <c r="X60" s="68" t="str">
        <f>IF(English!H56="","",English!H56)</f>
        <v/>
      </c>
      <c r="Y60" s="68" t="str">
        <f>IF(English!I56="","",English!I56)</f>
        <v/>
      </c>
      <c r="Z60" s="68" t="str">
        <f>IF(English!J56="","",English!J56)</f>
        <v/>
      </c>
      <c r="AA60" s="69">
        <f t="shared" si="4"/>
        <v>0</v>
      </c>
      <c r="AB60" s="70" t="str">
        <f t="shared" si="5"/>
        <v>E</v>
      </c>
      <c r="AC60" s="67" t="str">
        <f>IF(Evs!D56="","",Evs!D56)</f>
        <v/>
      </c>
      <c r="AD60" s="68" t="str">
        <f>IF(Evs!E56="","",Evs!E56)</f>
        <v/>
      </c>
      <c r="AE60" s="68" t="str">
        <f>IF(Evs!F56="","",Evs!F56)</f>
        <v/>
      </c>
      <c r="AF60" s="68" t="str">
        <f>IF(Evs!H56="","",Evs!H56)</f>
        <v/>
      </c>
      <c r="AG60" s="68" t="str">
        <f>IF(Evs!I56="","",Evs!I56)</f>
        <v/>
      </c>
      <c r="AH60" s="68" t="str">
        <f>IF(Evs!J56="","",Evs!J56)</f>
        <v/>
      </c>
      <c r="AI60" s="69">
        <f t="shared" si="6"/>
        <v>0</v>
      </c>
      <c r="AJ60" s="70" t="str">
        <f t="shared" si="7"/>
        <v>E</v>
      </c>
      <c r="AK60" s="50" t="str">
        <f>IF('SEM2 PATRAK-B'!AQ58="",'SEM1 PATRAK-B'!AQ58,(ROUND(('SEM1 PATRAK-B'!AQ58+'SEM2 PATRAK-B'!AQ58)/2,0)))</f>
        <v/>
      </c>
      <c r="AL60" s="89" t="str">
        <f t="shared" si="8"/>
        <v/>
      </c>
      <c r="AM60" s="90" t="str">
        <f t="shared" si="9"/>
        <v/>
      </c>
      <c r="AN60" s="90" t="str">
        <f t="shared" si="10"/>
        <v/>
      </c>
      <c r="AO60" s="46" t="str">
        <f>IF('Attandance Day'!C56="","",'Attandance Day'!C56)</f>
        <v/>
      </c>
      <c r="AP60" s="97" t="str">
        <f t="shared" si="11"/>
        <v/>
      </c>
      <c r="AQ60" s="98" t="str">
        <f t="shared" si="12"/>
        <v/>
      </c>
    </row>
    <row r="61" spans="1:43" ht="24.9" customHeight="1">
      <c r="A61" s="63">
        <f>IF('Data Entry'!A61="","",'Data Entry'!A61)</f>
        <v>54</v>
      </c>
      <c r="B61" s="64" t="str">
        <f>IF('Data Entry'!B61="","",'Data Entry'!B61)</f>
        <v/>
      </c>
      <c r="C61" s="65" t="str">
        <f>IF('Data Entry'!C61="","",'Data Entry'!C61)</f>
        <v/>
      </c>
      <c r="D61" s="66" t="str">
        <f>IF('Data Entry'!D61="","",'Data Entry'!D61)</f>
        <v/>
      </c>
      <c r="E61" s="67" t="str">
        <f>IF(Gujarati!D57="","",Gujarati!D57)</f>
        <v/>
      </c>
      <c r="F61" s="68" t="str">
        <f>IF(Gujarati!E57="","",Gujarati!E57)</f>
        <v/>
      </c>
      <c r="G61" s="68" t="str">
        <f>IF(Gujarati!F57="","",Gujarati!F57)</f>
        <v/>
      </c>
      <c r="H61" s="68" t="str">
        <f>IF(Gujarati!H57="","",Gujarati!H57)</f>
        <v/>
      </c>
      <c r="I61" s="68" t="str">
        <f>IF(Gujarati!I57="","",Gujarati!I57)</f>
        <v/>
      </c>
      <c r="J61" s="68" t="str">
        <f>IF(Gujarati!J57="","",Gujarati!J57)</f>
        <v/>
      </c>
      <c r="K61" s="69">
        <f t="shared" si="0"/>
        <v>0</v>
      </c>
      <c r="L61" s="70" t="str">
        <f t="shared" si="1"/>
        <v>E</v>
      </c>
      <c r="M61" s="67" t="str">
        <f>IF(Maths!D57="","",Maths!D57)</f>
        <v/>
      </c>
      <c r="N61" s="68" t="str">
        <f>IF(Maths!E57="","",Maths!E57)</f>
        <v/>
      </c>
      <c r="O61" s="68" t="str">
        <f>IF(Maths!F57="","",Maths!F57)</f>
        <v/>
      </c>
      <c r="P61" s="68" t="str">
        <f>IF(Maths!H57="","",Maths!H57)</f>
        <v/>
      </c>
      <c r="Q61" s="68" t="str">
        <f>IF(Maths!I57="","",Maths!I57)</f>
        <v/>
      </c>
      <c r="R61" s="68" t="str">
        <f>IF(Maths!J57="","",Maths!J57)</f>
        <v/>
      </c>
      <c r="S61" s="69">
        <f t="shared" si="2"/>
        <v>0</v>
      </c>
      <c r="T61" s="70" t="str">
        <f t="shared" si="3"/>
        <v>E</v>
      </c>
      <c r="U61" s="67" t="str">
        <f>IF(English!D57="","",English!D57)</f>
        <v/>
      </c>
      <c r="V61" s="68" t="str">
        <f>IF(English!E57="","",English!E57)</f>
        <v/>
      </c>
      <c r="W61" s="68" t="str">
        <f>IF(English!F57="","",English!F57)</f>
        <v/>
      </c>
      <c r="X61" s="68" t="str">
        <f>IF(English!H57="","",English!H57)</f>
        <v/>
      </c>
      <c r="Y61" s="68" t="str">
        <f>IF(English!I57="","",English!I57)</f>
        <v/>
      </c>
      <c r="Z61" s="68" t="str">
        <f>IF(English!J57="","",English!J57)</f>
        <v/>
      </c>
      <c r="AA61" s="69">
        <f t="shared" si="4"/>
        <v>0</v>
      </c>
      <c r="AB61" s="70" t="str">
        <f t="shared" si="5"/>
        <v>E</v>
      </c>
      <c r="AC61" s="67" t="str">
        <f>IF(Evs!D57="","",Evs!D57)</f>
        <v/>
      </c>
      <c r="AD61" s="68" t="str">
        <f>IF(Evs!E57="","",Evs!E57)</f>
        <v/>
      </c>
      <c r="AE61" s="68" t="str">
        <f>IF(Evs!F57="","",Evs!F57)</f>
        <v/>
      </c>
      <c r="AF61" s="68" t="str">
        <f>IF(Evs!H57="","",Evs!H57)</f>
        <v/>
      </c>
      <c r="AG61" s="68" t="str">
        <f>IF(Evs!I57="","",Evs!I57)</f>
        <v/>
      </c>
      <c r="AH61" s="68" t="str">
        <f>IF(Evs!J57="","",Evs!J57)</f>
        <v/>
      </c>
      <c r="AI61" s="69">
        <f t="shared" si="6"/>
        <v>0</v>
      </c>
      <c r="AJ61" s="70" t="str">
        <f t="shared" si="7"/>
        <v>E</v>
      </c>
      <c r="AK61" s="50" t="str">
        <f>IF('SEM2 PATRAK-B'!AQ59="",'SEM1 PATRAK-B'!AQ59,(ROUND(('SEM1 PATRAK-B'!AQ59+'SEM2 PATRAK-B'!AQ59)/2,0)))</f>
        <v/>
      </c>
      <c r="AL61" s="89" t="str">
        <f t="shared" si="8"/>
        <v/>
      </c>
      <c r="AM61" s="90" t="str">
        <f t="shared" si="9"/>
        <v/>
      </c>
      <c r="AN61" s="90" t="str">
        <f t="shared" si="10"/>
        <v/>
      </c>
      <c r="AO61" s="46" t="str">
        <f>IF('Attandance Day'!C57="","",'Attandance Day'!C57)</f>
        <v/>
      </c>
      <c r="AP61" s="97" t="str">
        <f t="shared" si="11"/>
        <v/>
      </c>
      <c r="AQ61" s="98" t="str">
        <f t="shared" si="12"/>
        <v/>
      </c>
    </row>
    <row r="62" spans="1:43" ht="24.9" customHeight="1">
      <c r="A62" s="63">
        <f>IF('Data Entry'!A62="","",'Data Entry'!A62)</f>
        <v>55</v>
      </c>
      <c r="B62" s="64" t="str">
        <f>IF('Data Entry'!B62="","",'Data Entry'!B62)</f>
        <v/>
      </c>
      <c r="C62" s="65" t="str">
        <f>IF('Data Entry'!C62="","",'Data Entry'!C62)</f>
        <v/>
      </c>
      <c r="D62" s="66" t="str">
        <f>IF('Data Entry'!D62="","",'Data Entry'!D62)</f>
        <v/>
      </c>
      <c r="E62" s="67" t="str">
        <f>IF(Gujarati!D58="","",Gujarati!D58)</f>
        <v/>
      </c>
      <c r="F62" s="68" t="str">
        <f>IF(Gujarati!E58="","",Gujarati!E58)</f>
        <v/>
      </c>
      <c r="G62" s="68" t="str">
        <f>IF(Gujarati!F58="","",Gujarati!F58)</f>
        <v/>
      </c>
      <c r="H62" s="68" t="str">
        <f>IF(Gujarati!H58="","",Gujarati!H58)</f>
        <v/>
      </c>
      <c r="I62" s="68" t="str">
        <f>IF(Gujarati!I58="","",Gujarati!I58)</f>
        <v/>
      </c>
      <c r="J62" s="68" t="str">
        <f>IF(Gujarati!J58="","",Gujarati!J58)</f>
        <v/>
      </c>
      <c r="K62" s="69">
        <f t="shared" si="0"/>
        <v>0</v>
      </c>
      <c r="L62" s="70" t="str">
        <f t="shared" si="1"/>
        <v>E</v>
      </c>
      <c r="M62" s="67" t="str">
        <f>IF(Maths!D58="","",Maths!D58)</f>
        <v/>
      </c>
      <c r="N62" s="68" t="str">
        <f>IF(Maths!E58="","",Maths!E58)</f>
        <v/>
      </c>
      <c r="O62" s="68" t="str">
        <f>IF(Maths!F58="","",Maths!F58)</f>
        <v/>
      </c>
      <c r="P62" s="68" t="str">
        <f>IF(Maths!H58="","",Maths!H58)</f>
        <v/>
      </c>
      <c r="Q62" s="68" t="str">
        <f>IF(Maths!I58="","",Maths!I58)</f>
        <v/>
      </c>
      <c r="R62" s="68" t="str">
        <f>IF(Maths!J58="","",Maths!J58)</f>
        <v/>
      </c>
      <c r="S62" s="69">
        <f t="shared" si="2"/>
        <v>0</v>
      </c>
      <c r="T62" s="70" t="str">
        <f t="shared" si="3"/>
        <v>E</v>
      </c>
      <c r="U62" s="67" t="str">
        <f>IF(English!D58="","",English!D58)</f>
        <v/>
      </c>
      <c r="V62" s="68" t="str">
        <f>IF(English!E58="","",English!E58)</f>
        <v/>
      </c>
      <c r="W62" s="68" t="str">
        <f>IF(English!F58="","",English!F58)</f>
        <v/>
      </c>
      <c r="X62" s="68" t="str">
        <f>IF(English!H58="","",English!H58)</f>
        <v/>
      </c>
      <c r="Y62" s="68" t="str">
        <f>IF(English!I58="","",English!I58)</f>
        <v/>
      </c>
      <c r="Z62" s="68" t="str">
        <f>IF(English!J58="","",English!J58)</f>
        <v/>
      </c>
      <c r="AA62" s="69">
        <f t="shared" si="4"/>
        <v>0</v>
      </c>
      <c r="AB62" s="70" t="str">
        <f t="shared" si="5"/>
        <v>E</v>
      </c>
      <c r="AC62" s="67" t="str">
        <f>IF(Evs!D58="","",Evs!D58)</f>
        <v/>
      </c>
      <c r="AD62" s="68" t="str">
        <f>IF(Evs!E58="","",Evs!E58)</f>
        <v/>
      </c>
      <c r="AE62" s="68" t="str">
        <f>IF(Evs!F58="","",Evs!F58)</f>
        <v/>
      </c>
      <c r="AF62" s="68" t="str">
        <f>IF(Evs!H58="","",Evs!H58)</f>
        <v/>
      </c>
      <c r="AG62" s="68" t="str">
        <f>IF(Evs!I58="","",Evs!I58)</f>
        <v/>
      </c>
      <c r="AH62" s="68" t="str">
        <f>IF(Evs!J58="","",Evs!J58)</f>
        <v/>
      </c>
      <c r="AI62" s="69">
        <f t="shared" si="6"/>
        <v>0</v>
      </c>
      <c r="AJ62" s="70" t="str">
        <f t="shared" si="7"/>
        <v>E</v>
      </c>
      <c r="AK62" s="50" t="str">
        <f>IF('SEM2 PATRAK-B'!AQ60="",'SEM1 PATRAK-B'!AQ60,(ROUND(('SEM1 PATRAK-B'!AQ60+'SEM2 PATRAK-B'!AQ60)/2,0)))</f>
        <v/>
      </c>
      <c r="AL62" s="89" t="str">
        <f t="shared" si="8"/>
        <v/>
      </c>
      <c r="AM62" s="90" t="str">
        <f t="shared" si="9"/>
        <v/>
      </c>
      <c r="AN62" s="90" t="str">
        <f t="shared" si="10"/>
        <v/>
      </c>
      <c r="AO62" s="46" t="str">
        <f>IF('Attandance Day'!C58="","",'Attandance Day'!C58)</f>
        <v/>
      </c>
      <c r="AP62" s="97" t="str">
        <f t="shared" si="11"/>
        <v/>
      </c>
      <c r="AQ62" s="98" t="str">
        <f t="shared" si="12"/>
        <v/>
      </c>
    </row>
    <row r="63" spans="1:43" ht="24.9" customHeight="1">
      <c r="A63" s="63">
        <f>IF('Data Entry'!A63="","",'Data Entry'!A63)</f>
        <v>56</v>
      </c>
      <c r="B63" s="64" t="str">
        <f>IF('Data Entry'!B63="","",'Data Entry'!B63)</f>
        <v/>
      </c>
      <c r="C63" s="65" t="str">
        <f>IF('Data Entry'!C63="","",'Data Entry'!C63)</f>
        <v/>
      </c>
      <c r="D63" s="66" t="str">
        <f>IF('Data Entry'!D63="","",'Data Entry'!D63)</f>
        <v/>
      </c>
      <c r="E63" s="67" t="str">
        <f>IF(Gujarati!D59="","",Gujarati!D59)</f>
        <v/>
      </c>
      <c r="F63" s="68" t="str">
        <f>IF(Gujarati!E59="","",Gujarati!E59)</f>
        <v/>
      </c>
      <c r="G63" s="68" t="str">
        <f>IF(Gujarati!F59="","",Gujarati!F59)</f>
        <v/>
      </c>
      <c r="H63" s="68" t="str">
        <f>IF(Gujarati!H59="","",Gujarati!H59)</f>
        <v/>
      </c>
      <c r="I63" s="68" t="str">
        <f>IF(Gujarati!I59="","",Gujarati!I59)</f>
        <v/>
      </c>
      <c r="J63" s="68" t="str">
        <f>IF(Gujarati!J59="","",Gujarati!J59)</f>
        <v/>
      </c>
      <c r="K63" s="69">
        <f t="shared" si="0"/>
        <v>0</v>
      </c>
      <c r="L63" s="70" t="str">
        <f t="shared" si="1"/>
        <v>E</v>
      </c>
      <c r="M63" s="67" t="str">
        <f>IF(Maths!D59="","",Maths!D59)</f>
        <v/>
      </c>
      <c r="N63" s="68" t="str">
        <f>IF(Maths!E59="","",Maths!E59)</f>
        <v/>
      </c>
      <c r="O63" s="68" t="str">
        <f>IF(Maths!F59="","",Maths!F59)</f>
        <v/>
      </c>
      <c r="P63" s="68" t="str">
        <f>IF(Maths!H59="","",Maths!H59)</f>
        <v/>
      </c>
      <c r="Q63" s="68" t="str">
        <f>IF(Maths!I59="","",Maths!I59)</f>
        <v/>
      </c>
      <c r="R63" s="68" t="str">
        <f>IF(Maths!J59="","",Maths!J59)</f>
        <v/>
      </c>
      <c r="S63" s="69">
        <f t="shared" si="2"/>
        <v>0</v>
      </c>
      <c r="T63" s="70" t="str">
        <f t="shared" si="3"/>
        <v>E</v>
      </c>
      <c r="U63" s="67" t="str">
        <f>IF(English!D59="","",English!D59)</f>
        <v/>
      </c>
      <c r="V63" s="68" t="str">
        <f>IF(English!E59="","",English!E59)</f>
        <v/>
      </c>
      <c r="W63" s="68" t="str">
        <f>IF(English!F59="","",English!F59)</f>
        <v/>
      </c>
      <c r="X63" s="68" t="str">
        <f>IF(English!H59="","",English!H59)</f>
        <v/>
      </c>
      <c r="Y63" s="68" t="str">
        <f>IF(English!I59="","",English!I59)</f>
        <v/>
      </c>
      <c r="Z63" s="68" t="str">
        <f>IF(English!J59="","",English!J59)</f>
        <v/>
      </c>
      <c r="AA63" s="69">
        <f t="shared" si="4"/>
        <v>0</v>
      </c>
      <c r="AB63" s="70" t="str">
        <f t="shared" si="5"/>
        <v>E</v>
      </c>
      <c r="AC63" s="67" t="str">
        <f>IF(Evs!D59="","",Evs!D59)</f>
        <v/>
      </c>
      <c r="AD63" s="68" t="str">
        <f>IF(Evs!E59="","",Evs!E59)</f>
        <v/>
      </c>
      <c r="AE63" s="68" t="str">
        <f>IF(Evs!F59="","",Evs!F59)</f>
        <v/>
      </c>
      <c r="AF63" s="68" t="str">
        <f>IF(Evs!H59="","",Evs!H59)</f>
        <v/>
      </c>
      <c r="AG63" s="68" t="str">
        <f>IF(Evs!I59="","",Evs!I59)</f>
        <v/>
      </c>
      <c r="AH63" s="68" t="str">
        <f>IF(Evs!J59="","",Evs!J59)</f>
        <v/>
      </c>
      <c r="AI63" s="69">
        <f t="shared" si="6"/>
        <v>0</v>
      </c>
      <c r="AJ63" s="70" t="str">
        <f t="shared" si="7"/>
        <v>E</v>
      </c>
      <c r="AK63" s="50" t="str">
        <f>IF('SEM2 PATRAK-B'!AQ61="",'SEM1 PATRAK-B'!AQ61,(ROUND(('SEM1 PATRAK-B'!AQ61+'SEM2 PATRAK-B'!AQ61)/2,0)))</f>
        <v/>
      </c>
      <c r="AL63" s="89" t="str">
        <f t="shared" si="8"/>
        <v/>
      </c>
      <c r="AM63" s="90" t="str">
        <f t="shared" si="9"/>
        <v/>
      </c>
      <c r="AN63" s="90" t="str">
        <f t="shared" si="10"/>
        <v/>
      </c>
      <c r="AO63" s="46" t="str">
        <f>IF('Attandance Day'!C59="","",'Attandance Day'!C59)</f>
        <v/>
      </c>
      <c r="AP63" s="97" t="str">
        <f t="shared" si="11"/>
        <v/>
      </c>
      <c r="AQ63" s="98" t="str">
        <f t="shared" si="12"/>
        <v/>
      </c>
    </row>
    <row r="64" spans="1:43" ht="24.9" customHeight="1">
      <c r="A64" s="63">
        <f>IF('Data Entry'!A64="","",'Data Entry'!A64)</f>
        <v>57</v>
      </c>
      <c r="B64" s="64" t="str">
        <f>IF('Data Entry'!B64="","",'Data Entry'!B64)</f>
        <v/>
      </c>
      <c r="C64" s="65" t="str">
        <f>IF('Data Entry'!C64="","",'Data Entry'!C64)</f>
        <v/>
      </c>
      <c r="D64" s="66" t="str">
        <f>IF('Data Entry'!D64="","",'Data Entry'!D64)</f>
        <v/>
      </c>
      <c r="E64" s="67" t="str">
        <f>IF(Gujarati!D60="","",Gujarati!D60)</f>
        <v/>
      </c>
      <c r="F64" s="68" t="str">
        <f>IF(Gujarati!E60="","",Gujarati!E60)</f>
        <v/>
      </c>
      <c r="G64" s="68" t="str">
        <f>IF(Gujarati!F60="","",Gujarati!F60)</f>
        <v/>
      </c>
      <c r="H64" s="68" t="str">
        <f>IF(Gujarati!H60="","",Gujarati!H60)</f>
        <v/>
      </c>
      <c r="I64" s="68" t="str">
        <f>IF(Gujarati!I60="","",Gujarati!I60)</f>
        <v/>
      </c>
      <c r="J64" s="68" t="str">
        <f>IF(Gujarati!J60="","",Gujarati!J60)</f>
        <v/>
      </c>
      <c r="K64" s="69">
        <f t="shared" si="0"/>
        <v>0</v>
      </c>
      <c r="L64" s="70" t="str">
        <f t="shared" si="1"/>
        <v>E</v>
      </c>
      <c r="M64" s="67" t="str">
        <f>IF(Maths!D60="","",Maths!D60)</f>
        <v/>
      </c>
      <c r="N64" s="68" t="str">
        <f>IF(Maths!E60="","",Maths!E60)</f>
        <v/>
      </c>
      <c r="O64" s="68" t="str">
        <f>IF(Maths!F60="","",Maths!F60)</f>
        <v/>
      </c>
      <c r="P64" s="68" t="str">
        <f>IF(Maths!H60="","",Maths!H60)</f>
        <v/>
      </c>
      <c r="Q64" s="68" t="str">
        <f>IF(Maths!I60="","",Maths!I60)</f>
        <v/>
      </c>
      <c r="R64" s="68" t="str">
        <f>IF(Maths!J60="","",Maths!J60)</f>
        <v/>
      </c>
      <c r="S64" s="69">
        <f t="shared" si="2"/>
        <v>0</v>
      </c>
      <c r="T64" s="70" t="str">
        <f t="shared" si="3"/>
        <v>E</v>
      </c>
      <c r="U64" s="67" t="str">
        <f>IF(English!D60="","",English!D60)</f>
        <v/>
      </c>
      <c r="V64" s="68" t="str">
        <f>IF(English!E60="","",English!E60)</f>
        <v/>
      </c>
      <c r="W64" s="68" t="str">
        <f>IF(English!F60="","",English!F60)</f>
        <v/>
      </c>
      <c r="X64" s="68" t="str">
        <f>IF(English!H60="","",English!H60)</f>
        <v/>
      </c>
      <c r="Y64" s="68" t="str">
        <f>IF(English!I60="","",English!I60)</f>
        <v/>
      </c>
      <c r="Z64" s="68" t="str">
        <f>IF(English!J60="","",English!J60)</f>
        <v/>
      </c>
      <c r="AA64" s="69">
        <f t="shared" si="4"/>
        <v>0</v>
      </c>
      <c r="AB64" s="70" t="str">
        <f t="shared" si="5"/>
        <v>E</v>
      </c>
      <c r="AC64" s="67" t="str">
        <f>IF(Evs!D60="","",Evs!D60)</f>
        <v/>
      </c>
      <c r="AD64" s="68" t="str">
        <f>IF(Evs!E60="","",Evs!E60)</f>
        <v/>
      </c>
      <c r="AE64" s="68" t="str">
        <f>IF(Evs!F60="","",Evs!F60)</f>
        <v/>
      </c>
      <c r="AF64" s="68" t="str">
        <f>IF(Evs!H60="","",Evs!H60)</f>
        <v/>
      </c>
      <c r="AG64" s="68" t="str">
        <f>IF(Evs!I60="","",Evs!I60)</f>
        <v/>
      </c>
      <c r="AH64" s="68" t="str">
        <f>IF(Evs!J60="","",Evs!J60)</f>
        <v/>
      </c>
      <c r="AI64" s="69">
        <f t="shared" si="6"/>
        <v>0</v>
      </c>
      <c r="AJ64" s="70" t="str">
        <f t="shared" si="7"/>
        <v>E</v>
      </c>
      <c r="AK64" s="50" t="str">
        <f>IF('SEM2 PATRAK-B'!AQ62="",'SEM1 PATRAK-B'!AQ62,(ROUND(('SEM1 PATRAK-B'!AQ62+'SEM2 PATRAK-B'!AQ62)/2,0)))</f>
        <v/>
      </c>
      <c r="AL64" s="89" t="str">
        <f t="shared" si="8"/>
        <v/>
      </c>
      <c r="AM64" s="90" t="str">
        <f t="shared" si="9"/>
        <v/>
      </c>
      <c r="AN64" s="90" t="str">
        <f t="shared" si="10"/>
        <v/>
      </c>
      <c r="AO64" s="46" t="str">
        <f>IF('Attandance Day'!C60="","",'Attandance Day'!C60)</f>
        <v/>
      </c>
      <c r="AP64" s="97" t="str">
        <f t="shared" si="11"/>
        <v/>
      </c>
      <c r="AQ64" s="98" t="str">
        <f t="shared" si="12"/>
        <v/>
      </c>
    </row>
    <row r="65" spans="1:43" ht="24.9" customHeight="1">
      <c r="A65" s="63">
        <f>IF('Data Entry'!A65="","",'Data Entry'!A65)</f>
        <v>58</v>
      </c>
      <c r="B65" s="64" t="str">
        <f>IF('Data Entry'!B65="","",'Data Entry'!B65)</f>
        <v/>
      </c>
      <c r="C65" s="65" t="str">
        <f>IF('Data Entry'!C65="","",'Data Entry'!C65)</f>
        <v/>
      </c>
      <c r="D65" s="66" t="str">
        <f>IF('Data Entry'!D65="","",'Data Entry'!D65)</f>
        <v/>
      </c>
      <c r="E65" s="67" t="str">
        <f>IF(Gujarati!D61="","",Gujarati!D61)</f>
        <v/>
      </c>
      <c r="F65" s="68" t="str">
        <f>IF(Gujarati!E61="","",Gujarati!E61)</f>
        <v/>
      </c>
      <c r="G65" s="68" t="str">
        <f>IF(Gujarati!F61="","",Gujarati!F61)</f>
        <v/>
      </c>
      <c r="H65" s="68" t="str">
        <f>IF(Gujarati!H61="","",Gujarati!H61)</f>
        <v/>
      </c>
      <c r="I65" s="68" t="str">
        <f>IF(Gujarati!I61="","",Gujarati!I61)</f>
        <v/>
      </c>
      <c r="J65" s="68" t="str">
        <f>IF(Gujarati!J61="","",Gujarati!J61)</f>
        <v/>
      </c>
      <c r="K65" s="69">
        <f t="shared" si="0"/>
        <v>0</v>
      </c>
      <c r="L65" s="70" t="str">
        <f t="shared" si="1"/>
        <v>E</v>
      </c>
      <c r="M65" s="67" t="str">
        <f>IF(Maths!D61="","",Maths!D61)</f>
        <v/>
      </c>
      <c r="N65" s="68" t="str">
        <f>IF(Maths!E61="","",Maths!E61)</f>
        <v/>
      </c>
      <c r="O65" s="68" t="str">
        <f>IF(Maths!F61="","",Maths!F61)</f>
        <v/>
      </c>
      <c r="P65" s="68" t="str">
        <f>IF(Maths!H61="","",Maths!H61)</f>
        <v/>
      </c>
      <c r="Q65" s="68" t="str">
        <f>IF(Maths!I61="","",Maths!I61)</f>
        <v/>
      </c>
      <c r="R65" s="68" t="str">
        <f>IF(Maths!J61="","",Maths!J61)</f>
        <v/>
      </c>
      <c r="S65" s="69">
        <f t="shared" si="2"/>
        <v>0</v>
      </c>
      <c r="T65" s="70" t="str">
        <f t="shared" si="3"/>
        <v>E</v>
      </c>
      <c r="U65" s="67" t="str">
        <f>IF(English!D61="","",English!D61)</f>
        <v/>
      </c>
      <c r="V65" s="68" t="str">
        <f>IF(English!E61="","",English!E61)</f>
        <v/>
      </c>
      <c r="W65" s="68" t="str">
        <f>IF(English!F61="","",English!F61)</f>
        <v/>
      </c>
      <c r="X65" s="68" t="str">
        <f>IF(English!H61="","",English!H61)</f>
        <v/>
      </c>
      <c r="Y65" s="68" t="str">
        <f>IF(English!I61="","",English!I61)</f>
        <v/>
      </c>
      <c r="Z65" s="68" t="str">
        <f>IF(English!J61="","",English!J61)</f>
        <v/>
      </c>
      <c r="AA65" s="69">
        <f t="shared" si="4"/>
        <v>0</v>
      </c>
      <c r="AB65" s="70" t="str">
        <f t="shared" si="5"/>
        <v>E</v>
      </c>
      <c r="AC65" s="67" t="str">
        <f>IF(Evs!D61="","",Evs!D61)</f>
        <v/>
      </c>
      <c r="AD65" s="68" t="str">
        <f>IF(Evs!E61="","",Evs!E61)</f>
        <v/>
      </c>
      <c r="AE65" s="68" t="str">
        <f>IF(Evs!F61="","",Evs!F61)</f>
        <v/>
      </c>
      <c r="AF65" s="68" t="str">
        <f>IF(Evs!H61="","",Evs!H61)</f>
        <v/>
      </c>
      <c r="AG65" s="68" t="str">
        <f>IF(Evs!I61="","",Evs!I61)</f>
        <v/>
      </c>
      <c r="AH65" s="68" t="str">
        <f>IF(Evs!J61="","",Evs!J61)</f>
        <v/>
      </c>
      <c r="AI65" s="69">
        <f t="shared" si="6"/>
        <v>0</v>
      </c>
      <c r="AJ65" s="70" t="str">
        <f t="shared" si="7"/>
        <v>E</v>
      </c>
      <c r="AK65" s="50" t="str">
        <f>IF('SEM2 PATRAK-B'!AQ63="",'SEM1 PATRAK-B'!AQ63,(ROUND(('SEM1 PATRAK-B'!AQ63+'SEM2 PATRAK-B'!AQ63)/2,0)))</f>
        <v/>
      </c>
      <c r="AL65" s="89" t="str">
        <f t="shared" si="8"/>
        <v/>
      </c>
      <c r="AM65" s="90" t="str">
        <f t="shared" si="9"/>
        <v/>
      </c>
      <c r="AN65" s="90" t="str">
        <f t="shared" si="10"/>
        <v/>
      </c>
      <c r="AO65" s="46" t="str">
        <f>IF('Attandance Day'!C61="","",'Attandance Day'!C61)</f>
        <v/>
      </c>
      <c r="AP65" s="97" t="str">
        <f t="shared" si="11"/>
        <v/>
      </c>
      <c r="AQ65" s="98" t="str">
        <f t="shared" si="12"/>
        <v/>
      </c>
    </row>
    <row r="66" spans="1:43" ht="24.9" customHeight="1">
      <c r="A66" s="63">
        <f>IF('Data Entry'!A66="","",'Data Entry'!A66)</f>
        <v>59</v>
      </c>
      <c r="B66" s="64" t="str">
        <f>IF('Data Entry'!B66="","",'Data Entry'!B66)</f>
        <v/>
      </c>
      <c r="C66" s="65" t="str">
        <f>IF('Data Entry'!C66="","",'Data Entry'!C66)</f>
        <v/>
      </c>
      <c r="D66" s="66" t="str">
        <f>IF('Data Entry'!D66="","",'Data Entry'!D66)</f>
        <v/>
      </c>
      <c r="E66" s="67" t="str">
        <f>IF(Gujarati!D62="","",Gujarati!D62)</f>
        <v/>
      </c>
      <c r="F66" s="68" t="str">
        <f>IF(Gujarati!E62="","",Gujarati!E62)</f>
        <v/>
      </c>
      <c r="G66" s="68" t="str">
        <f>IF(Gujarati!F62="","",Gujarati!F62)</f>
        <v/>
      </c>
      <c r="H66" s="68" t="str">
        <f>IF(Gujarati!H62="","",Gujarati!H62)</f>
        <v/>
      </c>
      <c r="I66" s="68" t="str">
        <f>IF(Gujarati!I62="","",Gujarati!I62)</f>
        <v/>
      </c>
      <c r="J66" s="68" t="str">
        <f>IF(Gujarati!J62="","",Gujarati!J62)</f>
        <v/>
      </c>
      <c r="K66" s="69">
        <f t="shared" si="0"/>
        <v>0</v>
      </c>
      <c r="L66" s="70" t="str">
        <f t="shared" si="1"/>
        <v>E</v>
      </c>
      <c r="M66" s="67" t="str">
        <f>IF(Maths!D62="","",Maths!D62)</f>
        <v/>
      </c>
      <c r="N66" s="68" t="str">
        <f>IF(Maths!E62="","",Maths!E62)</f>
        <v/>
      </c>
      <c r="O66" s="68" t="str">
        <f>IF(Maths!F62="","",Maths!F62)</f>
        <v/>
      </c>
      <c r="P66" s="68" t="str">
        <f>IF(Maths!H62="","",Maths!H62)</f>
        <v/>
      </c>
      <c r="Q66" s="68" t="str">
        <f>IF(Maths!I62="","",Maths!I62)</f>
        <v/>
      </c>
      <c r="R66" s="68" t="str">
        <f>IF(Maths!J62="","",Maths!J62)</f>
        <v/>
      </c>
      <c r="S66" s="69">
        <f t="shared" si="2"/>
        <v>0</v>
      </c>
      <c r="T66" s="70" t="str">
        <f t="shared" si="3"/>
        <v>E</v>
      </c>
      <c r="U66" s="67" t="str">
        <f>IF(English!D62="","",English!D62)</f>
        <v/>
      </c>
      <c r="V66" s="68" t="str">
        <f>IF(English!E62="","",English!E62)</f>
        <v/>
      </c>
      <c r="W66" s="68" t="str">
        <f>IF(English!F62="","",English!F62)</f>
        <v/>
      </c>
      <c r="X66" s="68" t="str">
        <f>IF(English!H62="","",English!H62)</f>
        <v/>
      </c>
      <c r="Y66" s="68" t="str">
        <f>IF(English!I62="","",English!I62)</f>
        <v/>
      </c>
      <c r="Z66" s="68" t="str">
        <f>IF(English!J62="","",English!J62)</f>
        <v/>
      </c>
      <c r="AA66" s="69">
        <f t="shared" si="4"/>
        <v>0</v>
      </c>
      <c r="AB66" s="70" t="str">
        <f t="shared" si="5"/>
        <v>E</v>
      </c>
      <c r="AC66" s="67" t="str">
        <f>IF(Evs!D62="","",Evs!D62)</f>
        <v/>
      </c>
      <c r="AD66" s="68" t="str">
        <f>IF(Evs!E62="","",Evs!E62)</f>
        <v/>
      </c>
      <c r="AE66" s="68" t="str">
        <f>IF(Evs!F62="","",Evs!F62)</f>
        <v/>
      </c>
      <c r="AF66" s="68" t="str">
        <f>IF(Evs!H62="","",Evs!H62)</f>
        <v/>
      </c>
      <c r="AG66" s="68" t="str">
        <f>IF(Evs!I62="","",Evs!I62)</f>
        <v/>
      </c>
      <c r="AH66" s="68" t="str">
        <f>IF(Evs!J62="","",Evs!J62)</f>
        <v/>
      </c>
      <c r="AI66" s="69">
        <f t="shared" si="6"/>
        <v>0</v>
      </c>
      <c r="AJ66" s="70" t="str">
        <f t="shared" si="7"/>
        <v>E</v>
      </c>
      <c r="AK66" s="50" t="str">
        <f>IF('SEM2 PATRAK-B'!AQ64="",'SEM1 PATRAK-B'!AQ64,(ROUND(('SEM1 PATRAK-B'!AQ64+'SEM2 PATRAK-B'!AQ64)/2,0)))</f>
        <v/>
      </c>
      <c r="AL66" s="89" t="str">
        <f t="shared" si="8"/>
        <v/>
      </c>
      <c r="AM66" s="90" t="str">
        <f t="shared" si="9"/>
        <v/>
      </c>
      <c r="AN66" s="90" t="str">
        <f t="shared" si="10"/>
        <v/>
      </c>
      <c r="AO66" s="46" t="str">
        <f>IF('Attandance Day'!C62="","",'Attandance Day'!C62)</f>
        <v/>
      </c>
      <c r="AP66" s="97" t="str">
        <f t="shared" si="11"/>
        <v/>
      </c>
      <c r="AQ66" s="98" t="str">
        <f t="shared" si="12"/>
        <v/>
      </c>
    </row>
    <row r="67" spans="1:43" ht="24.9" customHeight="1" thickBot="1">
      <c r="A67" s="71">
        <f>IF('Data Entry'!A67="","",'Data Entry'!A67)</f>
        <v>60</v>
      </c>
      <c r="B67" s="72" t="str">
        <f>IF('Data Entry'!B67="","",'Data Entry'!B67)</f>
        <v/>
      </c>
      <c r="C67" s="73" t="str">
        <f>IF('Data Entry'!C67="","",'Data Entry'!C67)</f>
        <v/>
      </c>
      <c r="D67" s="74" t="str">
        <f>IF('Data Entry'!D67="","",'Data Entry'!D67)</f>
        <v/>
      </c>
      <c r="E67" s="75" t="str">
        <f>IF(Gujarati!D63="","",Gujarati!D63)</f>
        <v/>
      </c>
      <c r="F67" s="76" t="str">
        <f>IF(Gujarati!E63="","",Gujarati!E63)</f>
        <v/>
      </c>
      <c r="G67" s="76" t="str">
        <f>IF(Gujarati!F63="","",Gujarati!F63)</f>
        <v/>
      </c>
      <c r="H67" s="76" t="str">
        <f>IF(Gujarati!H63="","",Gujarati!H63)</f>
        <v/>
      </c>
      <c r="I67" s="76" t="str">
        <f>IF(Gujarati!I63="","",Gujarati!I63)</f>
        <v/>
      </c>
      <c r="J67" s="76" t="str">
        <f>IF(Gujarati!J63="","",Gujarati!J63)</f>
        <v/>
      </c>
      <c r="K67" s="77">
        <f t="shared" si="0"/>
        <v>0</v>
      </c>
      <c r="L67" s="78" t="str">
        <f t="shared" si="1"/>
        <v>E</v>
      </c>
      <c r="M67" s="75" t="str">
        <f>IF(Maths!D63="","",Maths!D63)</f>
        <v/>
      </c>
      <c r="N67" s="76" t="str">
        <f>IF(Maths!E63="","",Maths!E63)</f>
        <v/>
      </c>
      <c r="O67" s="76" t="str">
        <f>IF(Maths!F63="","",Maths!F63)</f>
        <v/>
      </c>
      <c r="P67" s="76" t="str">
        <f>IF(Maths!H63="","",Maths!H63)</f>
        <v/>
      </c>
      <c r="Q67" s="76" t="str">
        <f>IF(Maths!I63="","",Maths!I63)</f>
        <v/>
      </c>
      <c r="R67" s="76" t="str">
        <f>IF(Maths!J63="","",Maths!J63)</f>
        <v/>
      </c>
      <c r="S67" s="77">
        <f t="shared" si="2"/>
        <v>0</v>
      </c>
      <c r="T67" s="78" t="str">
        <f t="shared" si="3"/>
        <v>E</v>
      </c>
      <c r="U67" s="75" t="str">
        <f>IF(English!D63="","",English!D63)</f>
        <v/>
      </c>
      <c r="V67" s="76" t="str">
        <f>IF(English!E63="","",English!E63)</f>
        <v/>
      </c>
      <c r="W67" s="76" t="str">
        <f>IF(English!F63="","",English!F63)</f>
        <v/>
      </c>
      <c r="X67" s="76" t="str">
        <f>IF(English!H63="","",English!H63)</f>
        <v/>
      </c>
      <c r="Y67" s="76" t="str">
        <f>IF(English!I63="","",English!I63)</f>
        <v/>
      </c>
      <c r="Z67" s="76" t="str">
        <f>IF(English!J63="","",English!J63)</f>
        <v/>
      </c>
      <c r="AA67" s="77">
        <f t="shared" si="4"/>
        <v>0</v>
      </c>
      <c r="AB67" s="78" t="str">
        <f t="shared" si="5"/>
        <v>E</v>
      </c>
      <c r="AC67" s="75" t="str">
        <f>IF(Evs!D63="","",Evs!D63)</f>
        <v/>
      </c>
      <c r="AD67" s="76" t="str">
        <f>IF(Evs!E63="","",Evs!E63)</f>
        <v/>
      </c>
      <c r="AE67" s="76" t="str">
        <f>IF(Evs!F63="","",Evs!F63)</f>
        <v/>
      </c>
      <c r="AF67" s="76" t="str">
        <f>IF(Evs!H63="","",Evs!H63)</f>
        <v/>
      </c>
      <c r="AG67" s="76" t="str">
        <f>IF(Evs!I63="","",Evs!I63)</f>
        <v/>
      </c>
      <c r="AH67" s="76" t="str">
        <f>IF(Evs!J63="","",Evs!J63)</f>
        <v/>
      </c>
      <c r="AI67" s="77">
        <f t="shared" si="6"/>
        <v>0</v>
      </c>
      <c r="AJ67" s="78" t="str">
        <f t="shared" si="7"/>
        <v>E</v>
      </c>
      <c r="AK67" s="51" t="str">
        <f>IF('SEM2 PATRAK-B'!AQ65="",'SEM1 PATRAK-B'!AQ65,(ROUND(('SEM1 PATRAK-B'!AQ65+'SEM2 PATRAK-B'!AQ65)/2,0)))</f>
        <v/>
      </c>
      <c r="AL67" s="91" t="str">
        <f t="shared" si="8"/>
        <v/>
      </c>
      <c r="AM67" s="92" t="str">
        <f t="shared" si="9"/>
        <v/>
      </c>
      <c r="AN67" s="92" t="str">
        <f t="shared" si="10"/>
        <v/>
      </c>
      <c r="AO67" s="47" t="str">
        <f>IF('Attandance Day'!C63="","",'Attandance Day'!C63)</f>
        <v/>
      </c>
      <c r="AP67" s="97" t="str">
        <f t="shared" si="11"/>
        <v/>
      </c>
      <c r="AQ67" s="98" t="str">
        <f t="shared" si="12"/>
        <v/>
      </c>
    </row>
  </sheetData>
  <sheetProtection algorithmName="SHA-512" hashValue="d3A+lXEdyEKsa+t/3ztNWU8JjuXOZh4Incw7tvkxtfTjpmtXeoAJv19Gq1CpfXM52Xr9veJSbYPT8lAhQnbwoQ==" saltValue="4q2hJifSB98VUUWJtUl7Wg==" spinCount="100000" sheet="1" objects="1" scenarios="1" formatCells="0"/>
  <protectedRanges>
    <protectedRange sqref="AO8:AO67" name="Range1"/>
  </protectedRanges>
  <mergeCells count="33">
    <mergeCell ref="M3:O3"/>
    <mergeCell ref="X3:Z3"/>
    <mergeCell ref="U3:W3"/>
    <mergeCell ref="P3:R3"/>
    <mergeCell ref="S3:S5"/>
    <mergeCell ref="AA3:AA5"/>
    <mergeCell ref="AQ2:AQ6"/>
    <mergeCell ref="AP2:AP6"/>
    <mergeCell ref="AK2:AK4"/>
    <mergeCell ref="AL2:AL6"/>
    <mergeCell ref="AC2:AJ2"/>
    <mergeCell ref="AM2:AM4"/>
    <mergeCell ref="AN2:AN6"/>
    <mergeCell ref="AO2:AO6"/>
    <mergeCell ref="AF3:AH3"/>
    <mergeCell ref="AI3:AI5"/>
    <mergeCell ref="AJ3:AJ6"/>
    <mergeCell ref="U1:AO1"/>
    <mergeCell ref="A2:A6"/>
    <mergeCell ref="B2:B6"/>
    <mergeCell ref="C2:C6"/>
    <mergeCell ref="D2:D6"/>
    <mergeCell ref="E2:L2"/>
    <mergeCell ref="E3:G3"/>
    <mergeCell ref="H3:J3"/>
    <mergeCell ref="K3:K5"/>
    <mergeCell ref="L3:L6"/>
    <mergeCell ref="AB3:AB6"/>
    <mergeCell ref="AC3:AE3"/>
    <mergeCell ref="U2:AB2"/>
    <mergeCell ref="M2:T2"/>
    <mergeCell ref="B1:T1"/>
    <mergeCell ref="T3:T6"/>
  </mergeCells>
  <phoneticPr fontId="28" type="noConversion"/>
  <conditionalFormatting sqref="A8:AQ67">
    <cfRule type="expression" dxfId="8" priority="1">
      <formula>$A8=""</formula>
    </cfRule>
  </conditionalFormatting>
  <pageMargins left="0.15748031496062992" right="0.23622047244094491" top="0.34" bottom="0.35" header="0.31496062992125984" footer="0.22"/>
  <pageSetup paperSize="9" orientation="portrait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734484-A8B6-4C3C-8472-3E7354819B68}">
  <sheetPr>
    <tabColor theme="9" tint="-0.499984740745262"/>
  </sheetPr>
  <dimension ref="A1:I20"/>
  <sheetViews>
    <sheetView showGridLines="0" workbookViewId="0">
      <selection sqref="A1:I1"/>
    </sheetView>
  </sheetViews>
  <sheetFormatPr defaultRowHeight="14.4"/>
  <cols>
    <col min="1" max="2" width="2.33203125" customWidth="1"/>
    <col min="3" max="3" width="16.109375" customWidth="1"/>
    <col min="4" max="4" width="12.109375" customWidth="1"/>
    <col min="5" max="5" width="12.5546875" customWidth="1"/>
    <col min="6" max="6" width="11.33203125" customWidth="1"/>
    <col min="7" max="7" width="14.44140625" customWidth="1"/>
    <col min="8" max="8" width="16.5546875" customWidth="1"/>
    <col min="9" max="9" width="6.33203125" customWidth="1"/>
  </cols>
  <sheetData>
    <row r="1" spans="1:9">
      <c r="A1" s="478"/>
      <c r="B1" s="478"/>
      <c r="C1" s="478"/>
      <c r="D1" s="478"/>
      <c r="E1" s="478"/>
      <c r="F1" s="478"/>
      <c r="G1" s="478"/>
      <c r="H1" s="478"/>
      <c r="I1" s="478"/>
    </row>
    <row r="2" spans="1:9">
      <c r="A2" s="478"/>
      <c r="B2" s="478"/>
      <c r="C2" s="478"/>
      <c r="D2" s="478"/>
      <c r="E2" s="478"/>
      <c r="F2" s="478"/>
      <c r="G2" s="478"/>
      <c r="H2" s="478"/>
      <c r="I2" s="478"/>
    </row>
    <row r="3" spans="1:9" ht="58.95" customHeight="1">
      <c r="A3" s="479"/>
      <c r="B3" s="479"/>
      <c r="C3" s="480" t="s">
        <v>149</v>
      </c>
      <c r="D3" s="480"/>
      <c r="E3" s="480"/>
      <c r="F3" s="480"/>
      <c r="G3" s="480"/>
      <c r="H3" s="480"/>
      <c r="I3" s="479"/>
    </row>
    <row r="4" spans="1:9" ht="37.950000000000003" customHeight="1">
      <c r="A4" s="479"/>
      <c r="B4" s="479"/>
      <c r="C4" s="481" t="s">
        <v>150</v>
      </c>
      <c r="D4" s="481"/>
      <c r="E4" s="481"/>
      <c r="F4" s="481"/>
      <c r="G4" s="481"/>
      <c r="H4" s="481"/>
      <c r="I4" s="479"/>
    </row>
    <row r="5" spans="1:9" ht="126.6" customHeight="1">
      <c r="A5" s="479"/>
      <c r="B5" s="479"/>
      <c r="C5" s="482"/>
      <c r="D5" s="482"/>
      <c r="E5" s="482"/>
      <c r="F5" s="482"/>
      <c r="G5" s="482"/>
      <c r="H5" s="482"/>
      <c r="I5" s="479"/>
    </row>
    <row r="6" spans="1:9" ht="42.6" customHeight="1">
      <c r="A6" s="479"/>
      <c r="B6" s="479"/>
      <c r="C6" s="402" t="s">
        <v>151</v>
      </c>
      <c r="D6" s="402"/>
      <c r="E6" s="402"/>
      <c r="F6" s="402"/>
      <c r="G6" s="402"/>
      <c r="H6" s="402"/>
      <c r="I6" s="479"/>
    </row>
    <row r="7" spans="1:9" ht="110.4" customHeight="1">
      <c r="A7" s="479"/>
      <c r="B7" s="479"/>
      <c r="C7" s="483"/>
      <c r="D7" s="483"/>
      <c r="E7" s="483"/>
      <c r="F7" s="483"/>
      <c r="G7" s="483"/>
      <c r="H7" s="483"/>
      <c r="I7" s="479"/>
    </row>
    <row r="8" spans="1:9" ht="27" customHeight="1">
      <c r="A8" s="479"/>
      <c r="B8" s="479"/>
      <c r="C8" s="484" t="s">
        <v>152</v>
      </c>
      <c r="D8" s="484"/>
      <c r="E8" s="484"/>
      <c r="F8" s="484"/>
      <c r="G8" s="484"/>
      <c r="H8" s="484"/>
      <c r="I8" s="479"/>
    </row>
    <row r="9" spans="1:9" ht="27" customHeight="1">
      <c r="A9" s="479"/>
      <c r="B9" s="479"/>
      <c r="C9" s="484" t="s">
        <v>153</v>
      </c>
      <c r="D9" s="484"/>
      <c r="E9" s="484"/>
      <c r="F9" s="484"/>
      <c r="G9" s="484"/>
      <c r="H9" s="484"/>
      <c r="I9" s="479"/>
    </row>
    <row r="10" spans="1:9" ht="27" customHeight="1">
      <c r="A10" s="479"/>
      <c r="B10" s="479"/>
      <c r="C10" s="485" t="str">
        <f>"વર્ષ :-"&amp;'Data Entry'!F3&amp;" - "&amp;'Data Entry'!H3</f>
        <v>વર્ષ :-2025 - 2026</v>
      </c>
      <c r="D10" s="485"/>
      <c r="E10" s="485"/>
      <c r="F10" s="485"/>
      <c r="G10" s="485"/>
      <c r="H10" s="485"/>
      <c r="I10" s="479"/>
    </row>
    <row r="11" spans="1:9" ht="10.199999999999999" customHeight="1">
      <c r="A11" s="479"/>
      <c r="B11" s="479"/>
      <c r="I11" s="479"/>
    </row>
    <row r="12" spans="1:9" ht="29.4">
      <c r="A12" s="479"/>
      <c r="B12" s="479"/>
      <c r="C12" s="147" t="s">
        <v>154</v>
      </c>
      <c r="D12" s="486" t="str">
        <f>IF('Data Entry'!B2="","",'Data Entry'!B2)</f>
        <v>કુવાદરા પ્રાથમિક શાળા</v>
      </c>
      <c r="E12" s="486"/>
      <c r="F12" s="486"/>
      <c r="G12" s="486"/>
      <c r="H12" s="486"/>
      <c r="I12" s="479"/>
    </row>
    <row r="13" spans="1:9" ht="27">
      <c r="A13" s="479"/>
      <c r="B13" s="479"/>
      <c r="C13" s="147" t="s">
        <v>155</v>
      </c>
      <c r="D13" s="148" t="str">
        <f>IF('Data Entry'!D2="","",'Data Entry'!D2)</f>
        <v>કુવાદરા</v>
      </c>
      <c r="E13" s="147" t="s">
        <v>7</v>
      </c>
      <c r="F13" s="149" t="str">
        <f>IF('Data Entry'!B3="","",'Data Entry'!B3)</f>
        <v>માણસા</v>
      </c>
      <c r="G13" s="147" t="s">
        <v>9</v>
      </c>
      <c r="H13" s="149" t="str">
        <f>IF('Data Entry'!D3="","",'Data Entry'!D3)</f>
        <v>ગાંધીનગર</v>
      </c>
      <c r="I13" s="479"/>
    </row>
    <row r="14" spans="1:9" ht="27">
      <c r="A14" s="479"/>
      <c r="B14" s="479"/>
      <c r="C14" s="147" t="s">
        <v>29</v>
      </c>
      <c r="D14" s="150">
        <f>IF('Data Entry'!J2="","",'Data Entry'!J2)</f>
        <v>3</v>
      </c>
      <c r="E14" s="147" t="s">
        <v>30</v>
      </c>
      <c r="F14" s="151" t="str">
        <f>IF('Data Entry'!J3="","",'Data Entry'!J3)</f>
        <v>અ</v>
      </c>
      <c r="G14" s="152" t="s">
        <v>156</v>
      </c>
      <c r="H14" s="301">
        <f>IF('Data Entry'!B4="","",'Data Entry'!B4)</f>
        <v>45447</v>
      </c>
      <c r="I14" s="479"/>
    </row>
    <row r="15" spans="1:9" ht="30">
      <c r="A15" s="479"/>
      <c r="B15" s="479"/>
      <c r="C15" s="153" t="s">
        <v>157</v>
      </c>
      <c r="D15" s="487" t="str">
        <f>IF('Data Entry'!L2="","",'Data Entry'!L2)</f>
        <v>પટેલ બ્રિજેશકુમાર કે.</v>
      </c>
      <c r="E15" s="487"/>
      <c r="F15" s="487"/>
      <c r="G15" s="147" t="s">
        <v>158</v>
      </c>
      <c r="H15" s="149" t="str">
        <f>IF('Data Entry'!H2="","",'Data Entry'!H2)</f>
        <v>લોદરા</v>
      </c>
      <c r="I15" s="479"/>
    </row>
    <row r="16" spans="1:9" ht="17.399999999999999">
      <c r="A16" s="479"/>
      <c r="B16" s="479"/>
      <c r="C16" s="154"/>
      <c r="D16" s="154"/>
      <c r="E16" s="154"/>
      <c r="F16" s="154"/>
      <c r="G16" s="154"/>
      <c r="H16" s="154"/>
      <c r="I16" s="479"/>
    </row>
    <row r="17" spans="1:9" ht="21.6" customHeight="1">
      <c r="A17" s="479"/>
      <c r="B17" s="479"/>
      <c r="C17" s="154"/>
      <c r="D17" s="154"/>
      <c r="E17" s="154"/>
      <c r="F17" s="154"/>
      <c r="G17" s="154"/>
      <c r="H17" s="154"/>
      <c r="I17" s="479"/>
    </row>
    <row r="18" spans="1:9" ht="27">
      <c r="A18" s="479"/>
      <c r="B18" s="479"/>
      <c r="C18" s="147" t="s">
        <v>159</v>
      </c>
      <c r="D18" s="477" t="s">
        <v>160</v>
      </c>
      <c r="E18" s="477"/>
      <c r="F18" s="155" t="s">
        <v>161</v>
      </c>
      <c r="G18" s="477" t="s">
        <v>162</v>
      </c>
      <c r="H18" s="477"/>
      <c r="I18" s="479"/>
    </row>
    <row r="19" spans="1:9" ht="15.6">
      <c r="A19" s="479"/>
      <c r="B19" s="479"/>
      <c r="C19" s="156"/>
      <c r="D19" s="156"/>
      <c r="E19" s="156"/>
      <c r="F19" s="156"/>
      <c r="G19" s="156"/>
      <c r="H19" s="156"/>
      <c r="I19" s="479"/>
    </row>
    <row r="20" spans="1:9" ht="15.6">
      <c r="A20" s="479"/>
      <c r="B20" s="479"/>
      <c r="C20" s="156"/>
      <c r="D20" s="156"/>
      <c r="E20" s="156"/>
      <c r="F20" s="156"/>
      <c r="G20" s="156"/>
      <c r="H20" s="156"/>
      <c r="I20" s="479"/>
    </row>
  </sheetData>
  <sheetProtection algorithmName="SHA-512" hashValue="1t7YkwGIknzvbm+ZppuhnJCdeU2gO9IdvO5FtyLz10goF8NJutux7q6jdYSS2r/O9dfkoDRxIoNqt+8Nh3ajCA==" saltValue="BwiP6Z5ToR3kWHIlWP66IA==" spinCount="100000" sheet="1" objects="1" scenarios="1"/>
  <mergeCells count="17">
    <mergeCell ref="D15:F15"/>
    <mergeCell ref="D18:E18"/>
    <mergeCell ref="G18:H18"/>
    <mergeCell ref="A1:I1"/>
    <mergeCell ref="A2:I2"/>
    <mergeCell ref="A3:A20"/>
    <mergeCell ref="B3:B20"/>
    <mergeCell ref="C3:H3"/>
    <mergeCell ref="I3:I20"/>
    <mergeCell ref="C4:H4"/>
    <mergeCell ref="C5:H5"/>
    <mergeCell ref="C6:H6"/>
    <mergeCell ref="C7:H7"/>
    <mergeCell ref="C8:H8"/>
    <mergeCell ref="C9:H9"/>
    <mergeCell ref="C10:H10"/>
    <mergeCell ref="D12:H12"/>
  </mergeCells>
  <pageMargins left="0.55118110236220474" right="0.47244094488188981" top="0.39370078740157483" bottom="0.39370078740157483" header="0.31496062992125984" footer="0.31496062992125984"/>
  <pageSetup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32B5E9-B938-4867-B2BF-CADB48C4BED2}">
  <sheetPr>
    <tabColor rgb="FFFFFF00"/>
  </sheetPr>
  <dimension ref="A1:AR65"/>
  <sheetViews>
    <sheetView showGridLines="0" workbookViewId="0">
      <pane xSplit="2" ySplit="5" topLeftCell="O6" activePane="bottomRight" state="frozen"/>
      <selection pane="topRight" activeCell="C1" sqref="C1"/>
      <selection pane="bottomLeft" activeCell="A6" sqref="A6"/>
      <selection pane="bottomRight" activeCell="C6" sqref="C6"/>
    </sheetView>
  </sheetViews>
  <sheetFormatPr defaultRowHeight="14.4"/>
  <cols>
    <col min="1" max="1" width="4.109375" customWidth="1"/>
    <col min="2" max="2" width="21.6640625" customWidth="1"/>
    <col min="3" max="42" width="3.33203125" customWidth="1"/>
    <col min="43" max="43" width="4.88671875" customWidth="1"/>
  </cols>
  <sheetData>
    <row r="1" spans="1:44" ht="21" customHeight="1">
      <c r="A1" s="490" t="str">
        <f>"                   પત્રક બી - વ્યક્તિત્વ વિકાસ     -  સત્ર :- 1                                                       ધોરણ :- "&amp;'Data Entry'!J2</f>
        <v xml:space="preserve">                   પત્રક બી - વ્યક્તિત્વ વિકાસ     -  સત્ર :- 1                                                       ધોરણ :- 3</v>
      </c>
      <c r="B1" s="490"/>
      <c r="C1" s="490"/>
      <c r="D1" s="490"/>
      <c r="E1" s="490"/>
      <c r="F1" s="490"/>
      <c r="G1" s="490"/>
      <c r="H1" s="490"/>
      <c r="I1" s="490"/>
      <c r="J1" s="490"/>
      <c r="K1" s="490"/>
      <c r="L1" s="490"/>
      <c r="M1" s="490"/>
      <c r="N1" s="490"/>
      <c r="O1" s="490"/>
      <c r="P1" s="490"/>
      <c r="Q1" s="490"/>
      <c r="R1" s="490"/>
      <c r="S1" s="490"/>
      <c r="T1" s="490"/>
      <c r="U1" s="490"/>
      <c r="V1" s="490"/>
      <c r="W1" s="490"/>
      <c r="X1" s="490"/>
      <c r="Y1" s="490"/>
      <c r="Z1" s="490"/>
      <c r="AA1" s="490"/>
      <c r="AB1" s="490"/>
      <c r="AC1" s="490"/>
      <c r="AD1" s="490"/>
      <c r="AE1" s="490"/>
      <c r="AF1" s="490"/>
      <c r="AG1" s="490"/>
      <c r="AH1" s="490"/>
      <c r="AI1" s="490"/>
      <c r="AJ1" s="490"/>
      <c r="AK1" s="490"/>
      <c r="AL1" s="490"/>
      <c r="AM1" s="490"/>
      <c r="AN1" s="490"/>
      <c r="AO1" s="490"/>
      <c r="AP1" s="490"/>
      <c r="AQ1" s="490"/>
      <c r="AR1" s="488" t="s">
        <v>412</v>
      </c>
    </row>
    <row r="2" spans="1:44" ht="17.25" customHeight="1">
      <c r="A2" s="491" t="s">
        <v>17</v>
      </c>
      <c r="B2" s="491" t="s">
        <v>18</v>
      </c>
      <c r="C2" s="498" t="s">
        <v>409</v>
      </c>
      <c r="D2" s="499"/>
      <c r="E2" s="499"/>
      <c r="F2" s="499"/>
      <c r="G2" s="499"/>
      <c r="H2" s="499"/>
      <c r="I2" s="499"/>
      <c r="J2" s="500"/>
      <c r="K2" s="498" t="s">
        <v>410</v>
      </c>
      <c r="L2" s="499"/>
      <c r="M2" s="499"/>
      <c r="N2" s="499"/>
      <c r="O2" s="499"/>
      <c r="P2" s="500"/>
      <c r="Q2" s="495" t="s">
        <v>362</v>
      </c>
      <c r="R2" s="495"/>
      <c r="S2" s="495"/>
      <c r="T2" s="495"/>
      <c r="U2" s="495"/>
      <c r="V2" s="495"/>
      <c r="W2" s="495"/>
      <c r="X2" s="495"/>
      <c r="Y2" s="495"/>
      <c r="Z2" s="495"/>
      <c r="AA2" s="495"/>
      <c r="AB2" s="495"/>
      <c r="AC2" s="495"/>
      <c r="AD2" s="495"/>
      <c r="AE2" s="495"/>
      <c r="AF2" s="495"/>
      <c r="AG2" s="495"/>
      <c r="AH2" s="495" t="s">
        <v>363</v>
      </c>
      <c r="AI2" s="495"/>
      <c r="AJ2" s="495"/>
      <c r="AK2" s="495"/>
      <c r="AL2" s="495" t="s">
        <v>364</v>
      </c>
      <c r="AM2" s="495"/>
      <c r="AN2" s="495"/>
      <c r="AO2" s="495"/>
      <c r="AP2" s="495"/>
      <c r="AQ2" s="493" t="s">
        <v>108</v>
      </c>
      <c r="AR2" s="488"/>
    </row>
    <row r="3" spans="1:44" ht="18.75" customHeight="1">
      <c r="A3" s="491"/>
      <c r="B3" s="491"/>
      <c r="C3" s="501" t="s">
        <v>112</v>
      </c>
      <c r="D3" s="502"/>
      <c r="E3" s="502"/>
      <c r="F3" s="502"/>
      <c r="G3" s="502"/>
      <c r="H3" s="502"/>
      <c r="I3" s="502"/>
      <c r="J3" s="503"/>
      <c r="K3" s="501" t="s">
        <v>411</v>
      </c>
      <c r="L3" s="502"/>
      <c r="M3" s="502"/>
      <c r="N3" s="502"/>
      <c r="O3" s="502"/>
      <c r="P3" s="503"/>
      <c r="Q3" s="496" t="s">
        <v>365</v>
      </c>
      <c r="R3" s="496"/>
      <c r="S3" s="496"/>
      <c r="T3" s="496"/>
      <c r="U3" s="497" t="s">
        <v>366</v>
      </c>
      <c r="V3" s="497"/>
      <c r="W3" s="497"/>
      <c r="X3" s="497" t="s">
        <v>367</v>
      </c>
      <c r="Y3" s="497"/>
      <c r="Z3" s="497"/>
      <c r="AA3" s="497"/>
      <c r="AB3" s="497"/>
      <c r="AC3" s="497" t="s">
        <v>368</v>
      </c>
      <c r="AD3" s="497"/>
      <c r="AE3" s="497"/>
      <c r="AF3" s="497"/>
      <c r="AG3" s="497"/>
      <c r="AH3" s="497" t="s">
        <v>369</v>
      </c>
      <c r="AI3" s="497"/>
      <c r="AJ3" s="497"/>
      <c r="AK3" s="497"/>
      <c r="AL3" s="497" t="s">
        <v>109</v>
      </c>
      <c r="AM3" s="497"/>
      <c r="AN3" s="497"/>
      <c r="AO3" s="497"/>
      <c r="AP3" s="497"/>
      <c r="AQ3" s="494"/>
      <c r="AR3" s="488"/>
    </row>
    <row r="4" spans="1:44" ht="225.75" customHeight="1">
      <c r="A4" s="491"/>
      <c r="B4" s="492"/>
      <c r="C4" s="303" t="s">
        <v>370</v>
      </c>
      <c r="D4" s="303" t="s">
        <v>371</v>
      </c>
      <c r="E4" s="303" t="s">
        <v>372</v>
      </c>
      <c r="F4" s="303" t="s">
        <v>373</v>
      </c>
      <c r="G4" s="303" t="s">
        <v>374</v>
      </c>
      <c r="H4" s="303" t="s">
        <v>375</v>
      </c>
      <c r="I4" s="304" t="s">
        <v>376</v>
      </c>
      <c r="J4" s="303" t="s">
        <v>377</v>
      </c>
      <c r="K4" s="303" t="s">
        <v>378</v>
      </c>
      <c r="L4" s="303" t="s">
        <v>379</v>
      </c>
      <c r="M4" s="303" t="s">
        <v>380</v>
      </c>
      <c r="N4" s="303" t="s">
        <v>381</v>
      </c>
      <c r="O4" s="303" t="s">
        <v>382</v>
      </c>
      <c r="P4" s="305" t="s">
        <v>383</v>
      </c>
      <c r="Q4" s="303" t="s">
        <v>384</v>
      </c>
      <c r="R4" s="303" t="s">
        <v>385</v>
      </c>
      <c r="S4" s="303" t="s">
        <v>386</v>
      </c>
      <c r="T4" s="303" t="s">
        <v>387</v>
      </c>
      <c r="U4" s="303" t="s">
        <v>388</v>
      </c>
      <c r="V4" s="303" t="s">
        <v>389</v>
      </c>
      <c r="W4" s="303" t="s">
        <v>390</v>
      </c>
      <c r="X4" s="303" t="s">
        <v>110</v>
      </c>
      <c r="Y4" s="303" t="s">
        <v>391</v>
      </c>
      <c r="Z4" s="303" t="s">
        <v>392</v>
      </c>
      <c r="AA4" s="303" t="s">
        <v>393</v>
      </c>
      <c r="AB4" s="303" t="s">
        <v>394</v>
      </c>
      <c r="AC4" s="303" t="s">
        <v>395</v>
      </c>
      <c r="AD4" s="303" t="s">
        <v>396</v>
      </c>
      <c r="AE4" s="303" t="s">
        <v>397</v>
      </c>
      <c r="AF4" s="303" t="s">
        <v>398</v>
      </c>
      <c r="AG4" s="303" t="s">
        <v>399</v>
      </c>
      <c r="AH4" s="303" t="s">
        <v>400</v>
      </c>
      <c r="AI4" s="303" t="s">
        <v>401</v>
      </c>
      <c r="AJ4" s="303" t="s">
        <v>402</v>
      </c>
      <c r="AK4" s="303" t="s">
        <v>403</v>
      </c>
      <c r="AL4" s="303" t="s">
        <v>404</v>
      </c>
      <c r="AM4" s="303" t="s">
        <v>405</v>
      </c>
      <c r="AN4" s="303" t="s">
        <v>406</v>
      </c>
      <c r="AO4" s="303" t="s">
        <v>407</v>
      </c>
      <c r="AP4" s="303" t="s">
        <v>408</v>
      </c>
      <c r="AQ4" s="494"/>
      <c r="AR4" s="488"/>
    </row>
    <row r="5" spans="1:44" ht="22.2">
      <c r="A5" s="108" t="s">
        <v>111</v>
      </c>
      <c r="B5" s="108"/>
      <c r="C5" s="109">
        <v>1</v>
      </c>
      <c r="D5" s="109">
        <v>2</v>
      </c>
      <c r="E5" s="109">
        <v>3</v>
      </c>
      <c r="F5" s="109">
        <v>4</v>
      </c>
      <c r="G5" s="109">
        <v>5</v>
      </c>
      <c r="H5" s="109">
        <v>6</v>
      </c>
      <c r="I5" s="109">
        <v>7</v>
      </c>
      <c r="J5" s="109">
        <v>8</v>
      </c>
      <c r="K5" s="109">
        <v>9</v>
      </c>
      <c r="L5" s="109">
        <v>10</v>
      </c>
      <c r="M5" s="109">
        <v>11</v>
      </c>
      <c r="N5" s="109">
        <v>12</v>
      </c>
      <c r="O5" s="109">
        <v>13</v>
      </c>
      <c r="P5" s="110">
        <v>14</v>
      </c>
      <c r="Q5" s="109">
        <v>15</v>
      </c>
      <c r="R5" s="109">
        <v>16</v>
      </c>
      <c r="S5" s="109">
        <v>17</v>
      </c>
      <c r="T5" s="109">
        <v>18</v>
      </c>
      <c r="U5" s="109">
        <v>19</v>
      </c>
      <c r="V5" s="109">
        <v>20</v>
      </c>
      <c r="W5" s="109">
        <v>21</v>
      </c>
      <c r="X5" s="109">
        <v>22</v>
      </c>
      <c r="Y5" s="109">
        <v>23</v>
      </c>
      <c r="Z5" s="109">
        <v>24</v>
      </c>
      <c r="AA5" s="109">
        <v>25</v>
      </c>
      <c r="AB5" s="109">
        <v>26</v>
      </c>
      <c r="AC5" s="109">
        <v>27</v>
      </c>
      <c r="AD5" s="109">
        <v>28</v>
      </c>
      <c r="AE5" s="109">
        <v>29</v>
      </c>
      <c r="AF5" s="109">
        <v>30</v>
      </c>
      <c r="AG5" s="109">
        <v>31</v>
      </c>
      <c r="AH5" s="109">
        <v>32</v>
      </c>
      <c r="AI5" s="109">
        <v>33</v>
      </c>
      <c r="AJ5" s="109">
        <v>34</v>
      </c>
      <c r="AK5" s="109">
        <v>35</v>
      </c>
      <c r="AL5" s="109">
        <v>36</v>
      </c>
      <c r="AM5" s="109">
        <v>37</v>
      </c>
      <c r="AN5" s="109">
        <v>38</v>
      </c>
      <c r="AO5" s="109">
        <v>39</v>
      </c>
      <c r="AP5" s="109">
        <v>40</v>
      </c>
      <c r="AQ5" s="38"/>
      <c r="AR5" s="489"/>
    </row>
    <row r="6" spans="1:44" ht="20.100000000000001" customHeight="1">
      <c r="A6" s="65">
        <f>IF('Data Entry'!A8="","",'Data Entry'!A8)</f>
        <v>1</v>
      </c>
      <c r="B6" s="100" t="str">
        <f>IF('Data Entry'!B8="","",'Data Entry'!B8)</f>
        <v>પટેલ બ્રિજેશકુમાર કાળાભાઈ</v>
      </c>
      <c r="C6" s="44">
        <v>5</v>
      </c>
      <c r="D6" s="44">
        <v>4</v>
      </c>
      <c r="E6" s="44">
        <v>5</v>
      </c>
      <c r="F6" s="44">
        <v>5</v>
      </c>
      <c r="G6" s="44">
        <v>5</v>
      </c>
      <c r="H6" s="44">
        <v>5</v>
      </c>
      <c r="I6" s="44">
        <v>5</v>
      </c>
      <c r="J6" s="44">
        <v>5</v>
      </c>
      <c r="K6" s="44">
        <v>5</v>
      </c>
      <c r="L6" s="44">
        <v>5</v>
      </c>
      <c r="M6" s="44">
        <v>5</v>
      </c>
      <c r="N6" s="44">
        <v>5</v>
      </c>
      <c r="O6" s="44">
        <v>5</v>
      </c>
      <c r="P6" s="44">
        <v>4</v>
      </c>
      <c r="Q6" s="44">
        <v>4</v>
      </c>
      <c r="R6" s="44">
        <v>4</v>
      </c>
      <c r="S6" s="44">
        <v>4</v>
      </c>
      <c r="T6" s="44">
        <v>4</v>
      </c>
      <c r="U6" s="44">
        <v>4</v>
      </c>
      <c r="V6" s="44">
        <v>4</v>
      </c>
      <c r="W6" s="44">
        <v>4</v>
      </c>
      <c r="X6" s="44">
        <v>4</v>
      </c>
      <c r="Y6" s="44">
        <v>4</v>
      </c>
      <c r="Z6" s="44">
        <v>4</v>
      </c>
      <c r="AA6" s="44">
        <v>4</v>
      </c>
      <c r="AB6" s="44">
        <v>4</v>
      </c>
      <c r="AC6" s="44">
        <v>4</v>
      </c>
      <c r="AD6" s="44">
        <v>4</v>
      </c>
      <c r="AE6" s="44">
        <v>4</v>
      </c>
      <c r="AF6" s="44">
        <v>4</v>
      </c>
      <c r="AG6" s="44">
        <v>4</v>
      </c>
      <c r="AH6" s="44">
        <v>5</v>
      </c>
      <c r="AI6" s="44">
        <v>5</v>
      </c>
      <c r="AJ6" s="44">
        <v>5</v>
      </c>
      <c r="AK6" s="44">
        <v>5</v>
      </c>
      <c r="AL6" s="44">
        <v>5</v>
      </c>
      <c r="AM6" s="44">
        <v>3</v>
      </c>
      <c r="AN6" s="44">
        <v>3</v>
      </c>
      <c r="AO6" s="44">
        <v>3</v>
      </c>
      <c r="AP6" s="44">
        <v>2</v>
      </c>
      <c r="AQ6" s="69">
        <f>IF(AR6="",IF(OR(C6="",D6="",E6="",F6="",G6="",H6="",I6="",J6="",K6="",L6="",M6="",N6="",O6="",P6="",Q6="",R6="",S6="",T6="",U6="",V6="",W6="",X6="",Y6="",Z6="",AA6="",AB6="",AC6="",AD6="",AE6="",AF6="",AG6="",AH6="",AI6="",AJ6="",AK6="",AL6="",AM6="",AN6="",AO6="",AP6=""),"",SUM(C6:AP6)),AR6)</f>
        <v>172</v>
      </c>
      <c r="AR6" s="38"/>
    </row>
    <row r="7" spans="1:44" ht="20.100000000000001" customHeight="1">
      <c r="A7" s="65">
        <f>IF('Data Entry'!A9="","",'Data Entry'!A9)</f>
        <v>2</v>
      </c>
      <c r="B7" s="100" t="str">
        <f>IF('Data Entry'!B9="","",'Data Entry'!B9)</f>
        <v/>
      </c>
      <c r="C7" s="43"/>
      <c r="D7" s="43"/>
      <c r="E7" s="43"/>
      <c r="F7" s="43"/>
      <c r="G7" s="43"/>
      <c r="H7" s="43"/>
      <c r="I7" s="43"/>
      <c r="J7" s="43"/>
      <c r="K7" s="43"/>
      <c r="L7" s="43"/>
      <c r="M7" s="43"/>
      <c r="N7" s="43"/>
      <c r="O7" s="43"/>
      <c r="P7" s="43"/>
      <c r="Q7" s="43"/>
      <c r="R7" s="43"/>
      <c r="S7" s="43"/>
      <c r="T7" s="43"/>
      <c r="U7" s="43"/>
      <c r="V7" s="43"/>
      <c r="W7" s="43"/>
      <c r="X7" s="43"/>
      <c r="Y7" s="43"/>
      <c r="Z7" s="43"/>
      <c r="AA7" s="43"/>
      <c r="AB7" s="43"/>
      <c r="AC7" s="43"/>
      <c r="AD7" s="43"/>
      <c r="AE7" s="43"/>
      <c r="AF7" s="43"/>
      <c r="AG7" s="43"/>
      <c r="AH7" s="43"/>
      <c r="AI7" s="43"/>
      <c r="AJ7" s="43"/>
      <c r="AK7" s="43"/>
      <c r="AL7" s="43"/>
      <c r="AM7" s="43"/>
      <c r="AN7" s="43"/>
      <c r="AO7" s="43"/>
      <c r="AP7" s="43"/>
      <c r="AQ7" s="69" t="str">
        <f t="shared" ref="AQ7:AQ65" si="0">IF(AR7="",IF(OR(C7="",D7="",E7="",F7="",G7="",H7="",I7="",J7="",K7="",L7="",M7="",N7="",O7="",P7="",Q7="",R7="",S7="",T7="",U7="",V7="",W7="",X7="",Y7="",Z7="",AA7="",AB7="",AC7="",AD7="",AE7="",AF7="",AG7="",AH7="",AI7="",AJ7="",AK7="",AL7="",AM7="",AN7="",AO7="",AP7=""),"",SUM(C7:AP7)),AR7)</f>
        <v/>
      </c>
      <c r="AR7" s="38"/>
    </row>
    <row r="8" spans="1:44" ht="20.100000000000001" customHeight="1">
      <c r="A8" s="65">
        <f>IF('Data Entry'!A10="","",'Data Entry'!A10)</f>
        <v>3</v>
      </c>
      <c r="B8" s="100" t="str">
        <f>IF('Data Entry'!B10="","",'Data Entry'!B10)</f>
        <v/>
      </c>
      <c r="C8" s="43"/>
      <c r="D8" s="43"/>
      <c r="E8" s="43"/>
      <c r="F8" s="43"/>
      <c r="G8" s="43"/>
      <c r="H8" s="43"/>
      <c r="I8" s="43"/>
      <c r="J8" s="43"/>
      <c r="K8" s="43"/>
      <c r="L8" s="43"/>
      <c r="M8" s="43"/>
      <c r="N8" s="43"/>
      <c r="O8" s="43"/>
      <c r="P8" s="43"/>
      <c r="Q8" s="43"/>
      <c r="R8" s="43"/>
      <c r="S8" s="43"/>
      <c r="T8" s="43"/>
      <c r="U8" s="43"/>
      <c r="V8" s="43"/>
      <c r="W8" s="43"/>
      <c r="X8" s="43"/>
      <c r="Y8" s="43"/>
      <c r="Z8" s="43"/>
      <c r="AA8" s="43"/>
      <c r="AB8" s="43"/>
      <c r="AC8" s="43"/>
      <c r="AD8" s="43"/>
      <c r="AE8" s="43"/>
      <c r="AF8" s="43"/>
      <c r="AG8" s="43"/>
      <c r="AH8" s="43"/>
      <c r="AI8" s="43"/>
      <c r="AJ8" s="43"/>
      <c r="AK8" s="43"/>
      <c r="AL8" s="43"/>
      <c r="AM8" s="43"/>
      <c r="AN8" s="43"/>
      <c r="AO8" s="43"/>
      <c r="AP8" s="43"/>
      <c r="AQ8" s="69" t="str">
        <f t="shared" si="0"/>
        <v/>
      </c>
      <c r="AR8" s="38"/>
    </row>
    <row r="9" spans="1:44" ht="20.100000000000001" customHeight="1">
      <c r="A9" s="65">
        <f>IF('Data Entry'!A11="","",'Data Entry'!A11)</f>
        <v>4</v>
      </c>
      <c r="B9" s="100" t="str">
        <f>IF('Data Entry'!B11="","",'Data Entry'!B11)</f>
        <v/>
      </c>
      <c r="C9" s="43"/>
      <c r="D9" s="43"/>
      <c r="E9" s="43"/>
      <c r="F9" s="43"/>
      <c r="G9" s="43"/>
      <c r="H9" s="43"/>
      <c r="I9" s="43"/>
      <c r="J9" s="43"/>
      <c r="K9" s="43"/>
      <c r="L9" s="43"/>
      <c r="M9" s="43"/>
      <c r="N9" s="43"/>
      <c r="O9" s="43"/>
      <c r="P9" s="43"/>
      <c r="Q9" s="43"/>
      <c r="R9" s="43"/>
      <c r="S9" s="43"/>
      <c r="T9" s="43"/>
      <c r="U9" s="43"/>
      <c r="V9" s="43"/>
      <c r="W9" s="43"/>
      <c r="X9" s="43"/>
      <c r="Y9" s="43"/>
      <c r="Z9" s="43"/>
      <c r="AA9" s="43"/>
      <c r="AB9" s="43"/>
      <c r="AC9" s="43"/>
      <c r="AD9" s="43"/>
      <c r="AE9" s="43"/>
      <c r="AF9" s="43"/>
      <c r="AG9" s="43"/>
      <c r="AH9" s="43"/>
      <c r="AI9" s="43"/>
      <c r="AJ9" s="43"/>
      <c r="AK9" s="43"/>
      <c r="AL9" s="43"/>
      <c r="AM9" s="43"/>
      <c r="AN9" s="43"/>
      <c r="AO9" s="43"/>
      <c r="AP9" s="43"/>
      <c r="AQ9" s="69" t="str">
        <f t="shared" si="0"/>
        <v/>
      </c>
      <c r="AR9" s="38"/>
    </row>
    <row r="10" spans="1:44" ht="20.100000000000001" customHeight="1">
      <c r="A10" s="65">
        <f>IF('Data Entry'!A12="","",'Data Entry'!A12)</f>
        <v>5</v>
      </c>
      <c r="B10" s="100" t="str">
        <f>IF('Data Entry'!B12="","",'Data Entry'!B12)</f>
        <v/>
      </c>
      <c r="C10" s="43"/>
      <c r="D10" s="43"/>
      <c r="E10" s="43"/>
      <c r="F10" s="43"/>
      <c r="G10" s="43"/>
      <c r="H10" s="43"/>
      <c r="I10" s="43"/>
      <c r="J10" s="43"/>
      <c r="K10" s="43"/>
      <c r="L10" s="43"/>
      <c r="M10" s="43"/>
      <c r="N10" s="43"/>
      <c r="O10" s="43"/>
      <c r="P10" s="43"/>
      <c r="Q10" s="43"/>
      <c r="R10" s="43"/>
      <c r="S10" s="43"/>
      <c r="T10" s="43"/>
      <c r="U10" s="43"/>
      <c r="V10" s="43"/>
      <c r="W10" s="43"/>
      <c r="X10" s="43"/>
      <c r="Y10" s="43"/>
      <c r="Z10" s="43"/>
      <c r="AA10" s="43"/>
      <c r="AB10" s="43"/>
      <c r="AC10" s="43"/>
      <c r="AD10" s="43"/>
      <c r="AE10" s="43"/>
      <c r="AF10" s="43"/>
      <c r="AG10" s="43"/>
      <c r="AH10" s="43"/>
      <c r="AI10" s="43"/>
      <c r="AJ10" s="43"/>
      <c r="AK10" s="43"/>
      <c r="AL10" s="43"/>
      <c r="AM10" s="43"/>
      <c r="AN10" s="43"/>
      <c r="AO10" s="43"/>
      <c r="AP10" s="43"/>
      <c r="AQ10" s="69" t="str">
        <f t="shared" si="0"/>
        <v/>
      </c>
      <c r="AR10" s="38"/>
    </row>
    <row r="11" spans="1:44" ht="20.100000000000001" customHeight="1">
      <c r="A11" s="65">
        <f>IF('Data Entry'!A13="","",'Data Entry'!A13)</f>
        <v>6</v>
      </c>
      <c r="B11" s="100" t="str">
        <f>IF('Data Entry'!B13="","",'Data Entry'!B13)</f>
        <v/>
      </c>
      <c r="C11" s="43"/>
      <c r="D11" s="43"/>
      <c r="E11" s="43"/>
      <c r="F11" s="43"/>
      <c r="G11" s="43"/>
      <c r="H11" s="43"/>
      <c r="I11" s="43"/>
      <c r="J11" s="43"/>
      <c r="K11" s="43"/>
      <c r="L11" s="43"/>
      <c r="M11" s="43"/>
      <c r="N11" s="43"/>
      <c r="O11" s="43"/>
      <c r="P11" s="43"/>
      <c r="Q11" s="43"/>
      <c r="R11" s="43"/>
      <c r="S11" s="43"/>
      <c r="T11" s="43"/>
      <c r="U11" s="43"/>
      <c r="V11" s="43"/>
      <c r="W11" s="43"/>
      <c r="X11" s="43"/>
      <c r="Y11" s="43"/>
      <c r="Z11" s="43"/>
      <c r="AA11" s="43"/>
      <c r="AB11" s="43"/>
      <c r="AC11" s="43"/>
      <c r="AD11" s="43"/>
      <c r="AE11" s="43"/>
      <c r="AF11" s="43"/>
      <c r="AG11" s="43"/>
      <c r="AH11" s="43"/>
      <c r="AI11" s="43"/>
      <c r="AJ11" s="43"/>
      <c r="AK11" s="43"/>
      <c r="AL11" s="43"/>
      <c r="AM11" s="43"/>
      <c r="AN11" s="43"/>
      <c r="AO11" s="43"/>
      <c r="AP11" s="43"/>
      <c r="AQ11" s="69" t="str">
        <f t="shared" si="0"/>
        <v/>
      </c>
      <c r="AR11" s="38"/>
    </row>
    <row r="12" spans="1:44" ht="20.100000000000001" customHeight="1">
      <c r="A12" s="65">
        <f>IF('Data Entry'!A14="","",'Data Entry'!A14)</f>
        <v>7</v>
      </c>
      <c r="B12" s="100" t="str">
        <f>IF('Data Entry'!B14="","",'Data Entry'!B14)</f>
        <v/>
      </c>
      <c r="C12" s="43"/>
      <c r="D12" s="43"/>
      <c r="E12" s="43"/>
      <c r="F12" s="43"/>
      <c r="G12" s="43"/>
      <c r="H12" s="43"/>
      <c r="I12" s="43"/>
      <c r="J12" s="43"/>
      <c r="K12" s="43"/>
      <c r="L12" s="43"/>
      <c r="M12" s="43"/>
      <c r="N12" s="43"/>
      <c r="O12" s="43"/>
      <c r="P12" s="43"/>
      <c r="Q12" s="43"/>
      <c r="R12" s="43"/>
      <c r="S12" s="43"/>
      <c r="T12" s="43"/>
      <c r="U12" s="43"/>
      <c r="V12" s="43"/>
      <c r="W12" s="43"/>
      <c r="X12" s="43"/>
      <c r="Y12" s="43"/>
      <c r="Z12" s="43"/>
      <c r="AA12" s="43"/>
      <c r="AB12" s="43"/>
      <c r="AC12" s="43"/>
      <c r="AD12" s="43"/>
      <c r="AE12" s="43"/>
      <c r="AF12" s="43"/>
      <c r="AG12" s="43"/>
      <c r="AH12" s="43"/>
      <c r="AI12" s="43"/>
      <c r="AJ12" s="43"/>
      <c r="AK12" s="43"/>
      <c r="AL12" s="43"/>
      <c r="AM12" s="43"/>
      <c r="AN12" s="43"/>
      <c r="AO12" s="43"/>
      <c r="AP12" s="43"/>
      <c r="AQ12" s="69" t="str">
        <f t="shared" si="0"/>
        <v/>
      </c>
      <c r="AR12" s="38"/>
    </row>
    <row r="13" spans="1:44" ht="20.100000000000001" customHeight="1">
      <c r="A13" s="65">
        <f>IF('Data Entry'!A15="","",'Data Entry'!A15)</f>
        <v>8</v>
      </c>
      <c r="B13" s="100" t="str">
        <f>IF('Data Entry'!B15="","",'Data Entry'!B15)</f>
        <v/>
      </c>
      <c r="C13" s="43"/>
      <c r="D13" s="43"/>
      <c r="E13" s="43"/>
      <c r="F13" s="43"/>
      <c r="G13" s="43"/>
      <c r="H13" s="43"/>
      <c r="I13" s="43"/>
      <c r="J13" s="43"/>
      <c r="K13" s="43"/>
      <c r="L13" s="43"/>
      <c r="M13" s="43"/>
      <c r="N13" s="43"/>
      <c r="O13" s="43"/>
      <c r="P13" s="43"/>
      <c r="Q13" s="43"/>
      <c r="R13" s="43"/>
      <c r="S13" s="43"/>
      <c r="T13" s="43"/>
      <c r="U13" s="43"/>
      <c r="V13" s="43"/>
      <c r="W13" s="43"/>
      <c r="X13" s="43"/>
      <c r="Y13" s="43"/>
      <c r="Z13" s="43"/>
      <c r="AA13" s="43"/>
      <c r="AB13" s="43"/>
      <c r="AC13" s="43"/>
      <c r="AD13" s="43"/>
      <c r="AE13" s="43"/>
      <c r="AF13" s="43"/>
      <c r="AG13" s="43"/>
      <c r="AH13" s="43"/>
      <c r="AI13" s="43"/>
      <c r="AJ13" s="43"/>
      <c r="AK13" s="43"/>
      <c r="AL13" s="43"/>
      <c r="AM13" s="43"/>
      <c r="AN13" s="43"/>
      <c r="AO13" s="43"/>
      <c r="AP13" s="43"/>
      <c r="AQ13" s="69" t="str">
        <f t="shared" si="0"/>
        <v/>
      </c>
      <c r="AR13" s="38"/>
    </row>
    <row r="14" spans="1:44" ht="20.100000000000001" customHeight="1">
      <c r="A14" s="65">
        <f>IF('Data Entry'!A16="","",'Data Entry'!A16)</f>
        <v>9</v>
      </c>
      <c r="B14" s="100" t="str">
        <f>IF('Data Entry'!B16="","",'Data Entry'!B16)</f>
        <v/>
      </c>
      <c r="C14" s="43"/>
      <c r="D14" s="43"/>
      <c r="E14" s="43"/>
      <c r="F14" s="43"/>
      <c r="G14" s="43"/>
      <c r="H14" s="43"/>
      <c r="I14" s="43"/>
      <c r="J14" s="43"/>
      <c r="K14" s="43"/>
      <c r="L14" s="43"/>
      <c r="M14" s="43"/>
      <c r="N14" s="43"/>
      <c r="O14" s="43"/>
      <c r="P14" s="43"/>
      <c r="Q14" s="43"/>
      <c r="R14" s="43"/>
      <c r="S14" s="43"/>
      <c r="T14" s="43"/>
      <c r="U14" s="43"/>
      <c r="V14" s="43"/>
      <c r="W14" s="43"/>
      <c r="X14" s="43"/>
      <c r="Y14" s="43"/>
      <c r="Z14" s="43"/>
      <c r="AA14" s="43"/>
      <c r="AB14" s="43"/>
      <c r="AC14" s="43"/>
      <c r="AD14" s="43"/>
      <c r="AE14" s="43"/>
      <c r="AF14" s="43"/>
      <c r="AG14" s="43"/>
      <c r="AH14" s="43"/>
      <c r="AI14" s="43"/>
      <c r="AJ14" s="43"/>
      <c r="AK14" s="43"/>
      <c r="AL14" s="43"/>
      <c r="AM14" s="43"/>
      <c r="AN14" s="43"/>
      <c r="AO14" s="43"/>
      <c r="AP14" s="43"/>
      <c r="AQ14" s="69" t="str">
        <f t="shared" si="0"/>
        <v/>
      </c>
      <c r="AR14" s="38"/>
    </row>
    <row r="15" spans="1:44" ht="20.100000000000001" customHeight="1">
      <c r="A15" s="65">
        <f>IF('Data Entry'!A17="","",'Data Entry'!A17)</f>
        <v>10</v>
      </c>
      <c r="B15" s="100" t="str">
        <f>IF('Data Entry'!B17="","",'Data Entry'!B17)</f>
        <v/>
      </c>
      <c r="C15" s="43"/>
      <c r="D15" s="43"/>
      <c r="E15" s="43"/>
      <c r="F15" s="43"/>
      <c r="G15" s="43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3"/>
      <c r="S15" s="43"/>
      <c r="T15" s="43"/>
      <c r="U15" s="43"/>
      <c r="V15" s="43"/>
      <c r="W15" s="43"/>
      <c r="X15" s="43"/>
      <c r="Y15" s="43"/>
      <c r="Z15" s="43"/>
      <c r="AA15" s="43"/>
      <c r="AB15" s="43"/>
      <c r="AC15" s="43"/>
      <c r="AD15" s="43"/>
      <c r="AE15" s="43"/>
      <c r="AF15" s="43"/>
      <c r="AG15" s="43"/>
      <c r="AH15" s="43"/>
      <c r="AI15" s="43"/>
      <c r="AJ15" s="43"/>
      <c r="AK15" s="43"/>
      <c r="AL15" s="43"/>
      <c r="AM15" s="43"/>
      <c r="AN15" s="43"/>
      <c r="AO15" s="43"/>
      <c r="AP15" s="43"/>
      <c r="AQ15" s="69" t="str">
        <f t="shared" si="0"/>
        <v/>
      </c>
      <c r="AR15" s="38"/>
    </row>
    <row r="16" spans="1:44" ht="20.100000000000001" customHeight="1">
      <c r="A16" s="65">
        <f>IF('Data Entry'!A18="","",'Data Entry'!A18)</f>
        <v>11</v>
      </c>
      <c r="B16" s="100" t="str">
        <f>IF('Data Entry'!B18="","",'Data Entry'!B18)</f>
        <v/>
      </c>
      <c r="C16" s="43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  <c r="S16" s="43"/>
      <c r="T16" s="43"/>
      <c r="U16" s="43"/>
      <c r="V16" s="43"/>
      <c r="W16" s="43"/>
      <c r="X16" s="43"/>
      <c r="Y16" s="43"/>
      <c r="Z16" s="43"/>
      <c r="AA16" s="43"/>
      <c r="AB16" s="43"/>
      <c r="AC16" s="43"/>
      <c r="AD16" s="43"/>
      <c r="AE16" s="43"/>
      <c r="AF16" s="43"/>
      <c r="AG16" s="43"/>
      <c r="AH16" s="43"/>
      <c r="AI16" s="43"/>
      <c r="AJ16" s="43"/>
      <c r="AK16" s="43"/>
      <c r="AL16" s="43"/>
      <c r="AM16" s="43"/>
      <c r="AN16" s="43"/>
      <c r="AO16" s="43"/>
      <c r="AP16" s="43"/>
      <c r="AQ16" s="69" t="str">
        <f t="shared" si="0"/>
        <v/>
      </c>
      <c r="AR16" s="38"/>
    </row>
    <row r="17" spans="1:44" ht="20.100000000000001" customHeight="1">
      <c r="A17" s="65">
        <f>IF('Data Entry'!A19="","",'Data Entry'!A19)</f>
        <v>12</v>
      </c>
      <c r="B17" s="100" t="str">
        <f>IF('Data Entry'!B19="","",'Data Entry'!B19)</f>
        <v/>
      </c>
      <c r="C17" s="43"/>
      <c r="D17" s="43"/>
      <c r="E17" s="43"/>
      <c r="F17" s="43"/>
      <c r="G17" s="43"/>
      <c r="H17" s="43"/>
      <c r="I17" s="43"/>
      <c r="J17" s="43"/>
      <c r="K17" s="43"/>
      <c r="L17" s="43"/>
      <c r="M17" s="43"/>
      <c r="N17" s="43"/>
      <c r="O17" s="43"/>
      <c r="P17" s="43"/>
      <c r="Q17" s="43"/>
      <c r="R17" s="43"/>
      <c r="S17" s="43"/>
      <c r="T17" s="43"/>
      <c r="U17" s="43"/>
      <c r="V17" s="43"/>
      <c r="W17" s="43"/>
      <c r="X17" s="43"/>
      <c r="Y17" s="43"/>
      <c r="Z17" s="43"/>
      <c r="AA17" s="43"/>
      <c r="AB17" s="43"/>
      <c r="AC17" s="43"/>
      <c r="AD17" s="43"/>
      <c r="AE17" s="43"/>
      <c r="AF17" s="43"/>
      <c r="AG17" s="43"/>
      <c r="AH17" s="43"/>
      <c r="AI17" s="43"/>
      <c r="AJ17" s="43"/>
      <c r="AK17" s="43"/>
      <c r="AL17" s="43"/>
      <c r="AM17" s="43"/>
      <c r="AN17" s="43"/>
      <c r="AO17" s="43"/>
      <c r="AP17" s="43"/>
      <c r="AQ17" s="69" t="str">
        <f t="shared" si="0"/>
        <v/>
      </c>
      <c r="AR17" s="38"/>
    </row>
    <row r="18" spans="1:44" ht="20.100000000000001" customHeight="1">
      <c r="A18" s="65">
        <f>IF('Data Entry'!A20="","",'Data Entry'!A20)</f>
        <v>13</v>
      </c>
      <c r="B18" s="100" t="str">
        <f>IF('Data Entry'!B20="","",'Data Entry'!B20)</f>
        <v/>
      </c>
      <c r="C18" s="43"/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43"/>
      <c r="S18" s="43"/>
      <c r="T18" s="43"/>
      <c r="U18" s="43"/>
      <c r="V18" s="43"/>
      <c r="W18" s="43"/>
      <c r="X18" s="43"/>
      <c r="Y18" s="43"/>
      <c r="Z18" s="43"/>
      <c r="AA18" s="43"/>
      <c r="AB18" s="43"/>
      <c r="AC18" s="43"/>
      <c r="AD18" s="43"/>
      <c r="AE18" s="43"/>
      <c r="AF18" s="43"/>
      <c r="AG18" s="43"/>
      <c r="AH18" s="43"/>
      <c r="AI18" s="43"/>
      <c r="AJ18" s="43"/>
      <c r="AK18" s="43"/>
      <c r="AL18" s="43"/>
      <c r="AM18" s="43"/>
      <c r="AN18" s="43"/>
      <c r="AO18" s="43"/>
      <c r="AP18" s="43"/>
      <c r="AQ18" s="69" t="str">
        <f t="shared" si="0"/>
        <v/>
      </c>
      <c r="AR18" s="38"/>
    </row>
    <row r="19" spans="1:44" ht="20.100000000000001" customHeight="1">
      <c r="A19" s="65">
        <f>IF('Data Entry'!A21="","",'Data Entry'!A21)</f>
        <v>14</v>
      </c>
      <c r="B19" s="100" t="str">
        <f>IF('Data Entry'!B21="","",'Data Entry'!B21)</f>
        <v/>
      </c>
      <c r="C19" s="43"/>
      <c r="D19" s="43"/>
      <c r="E19" s="43"/>
      <c r="F19" s="43"/>
      <c r="G19" s="43"/>
      <c r="H19" s="43"/>
      <c r="I19" s="43"/>
      <c r="J19" s="43"/>
      <c r="K19" s="43"/>
      <c r="L19" s="43"/>
      <c r="M19" s="43"/>
      <c r="N19" s="43"/>
      <c r="O19" s="43"/>
      <c r="P19" s="43"/>
      <c r="Q19" s="43"/>
      <c r="R19" s="43"/>
      <c r="S19" s="43"/>
      <c r="T19" s="43"/>
      <c r="U19" s="43"/>
      <c r="V19" s="43"/>
      <c r="W19" s="43"/>
      <c r="X19" s="43"/>
      <c r="Y19" s="43"/>
      <c r="Z19" s="43"/>
      <c r="AA19" s="43"/>
      <c r="AB19" s="43"/>
      <c r="AC19" s="43"/>
      <c r="AD19" s="43"/>
      <c r="AE19" s="43"/>
      <c r="AF19" s="43"/>
      <c r="AG19" s="43"/>
      <c r="AH19" s="43"/>
      <c r="AI19" s="43"/>
      <c r="AJ19" s="43"/>
      <c r="AK19" s="43"/>
      <c r="AL19" s="43"/>
      <c r="AM19" s="43"/>
      <c r="AN19" s="43"/>
      <c r="AO19" s="43"/>
      <c r="AP19" s="43"/>
      <c r="AQ19" s="69" t="str">
        <f t="shared" si="0"/>
        <v/>
      </c>
      <c r="AR19" s="38"/>
    </row>
    <row r="20" spans="1:44" ht="20.100000000000001" customHeight="1">
      <c r="A20" s="65">
        <f>IF('Data Entry'!A22="","",'Data Entry'!A22)</f>
        <v>15</v>
      </c>
      <c r="B20" s="100" t="str">
        <f>IF('Data Entry'!B22="","",'Data Entry'!B22)</f>
        <v/>
      </c>
      <c r="C20" s="43"/>
      <c r="D20" s="43"/>
      <c r="E20" s="43"/>
      <c r="F20" s="43"/>
      <c r="G20" s="43"/>
      <c r="H20" s="43"/>
      <c r="I20" s="43"/>
      <c r="J20" s="43"/>
      <c r="K20" s="43"/>
      <c r="L20" s="43"/>
      <c r="M20" s="43"/>
      <c r="N20" s="43"/>
      <c r="O20" s="43"/>
      <c r="P20" s="43"/>
      <c r="Q20" s="43"/>
      <c r="R20" s="43"/>
      <c r="S20" s="43"/>
      <c r="T20" s="43"/>
      <c r="U20" s="43"/>
      <c r="V20" s="43"/>
      <c r="W20" s="43"/>
      <c r="X20" s="43"/>
      <c r="Y20" s="43"/>
      <c r="Z20" s="43"/>
      <c r="AA20" s="43"/>
      <c r="AB20" s="43"/>
      <c r="AC20" s="43"/>
      <c r="AD20" s="43"/>
      <c r="AE20" s="43"/>
      <c r="AF20" s="43"/>
      <c r="AG20" s="43"/>
      <c r="AH20" s="43"/>
      <c r="AI20" s="43"/>
      <c r="AJ20" s="43"/>
      <c r="AK20" s="43"/>
      <c r="AL20" s="43"/>
      <c r="AM20" s="43"/>
      <c r="AN20" s="43"/>
      <c r="AO20" s="43"/>
      <c r="AP20" s="43"/>
      <c r="AQ20" s="69" t="str">
        <f t="shared" si="0"/>
        <v/>
      </c>
      <c r="AR20" s="38"/>
    </row>
    <row r="21" spans="1:44" ht="20.100000000000001" customHeight="1">
      <c r="A21" s="65">
        <f>IF('Data Entry'!A23="","",'Data Entry'!A23)</f>
        <v>16</v>
      </c>
      <c r="B21" s="100" t="str">
        <f>IF('Data Entry'!B23="","",'Data Entry'!B23)</f>
        <v/>
      </c>
      <c r="C21" s="43"/>
      <c r="D21" s="43"/>
      <c r="E21" s="43"/>
      <c r="F21" s="43"/>
      <c r="G21" s="43"/>
      <c r="H21" s="43"/>
      <c r="I21" s="43"/>
      <c r="J21" s="43"/>
      <c r="K21" s="43"/>
      <c r="L21" s="43"/>
      <c r="M21" s="43"/>
      <c r="N21" s="43"/>
      <c r="O21" s="43"/>
      <c r="P21" s="43"/>
      <c r="Q21" s="43"/>
      <c r="R21" s="43"/>
      <c r="S21" s="43"/>
      <c r="T21" s="43"/>
      <c r="U21" s="43"/>
      <c r="V21" s="43"/>
      <c r="W21" s="43"/>
      <c r="X21" s="43"/>
      <c r="Y21" s="43"/>
      <c r="Z21" s="43"/>
      <c r="AA21" s="43"/>
      <c r="AB21" s="43"/>
      <c r="AC21" s="43"/>
      <c r="AD21" s="43"/>
      <c r="AE21" s="43"/>
      <c r="AF21" s="43"/>
      <c r="AG21" s="43"/>
      <c r="AH21" s="43"/>
      <c r="AI21" s="43"/>
      <c r="AJ21" s="43"/>
      <c r="AK21" s="43"/>
      <c r="AL21" s="43"/>
      <c r="AM21" s="43"/>
      <c r="AN21" s="43"/>
      <c r="AO21" s="43"/>
      <c r="AP21" s="43"/>
      <c r="AQ21" s="69" t="str">
        <f t="shared" si="0"/>
        <v/>
      </c>
      <c r="AR21" s="38"/>
    </row>
    <row r="22" spans="1:44" ht="20.100000000000001" customHeight="1">
      <c r="A22" s="65">
        <f>IF('Data Entry'!A24="","",'Data Entry'!A24)</f>
        <v>17</v>
      </c>
      <c r="B22" s="100" t="str">
        <f>IF('Data Entry'!B24="","",'Data Entry'!B24)</f>
        <v/>
      </c>
      <c r="C22" s="43"/>
      <c r="D22" s="43"/>
      <c r="E22" s="43"/>
      <c r="F22" s="43"/>
      <c r="G22" s="43"/>
      <c r="H22" s="43"/>
      <c r="I22" s="43"/>
      <c r="J22" s="43"/>
      <c r="K22" s="43"/>
      <c r="L22" s="43"/>
      <c r="M22" s="43"/>
      <c r="N22" s="43"/>
      <c r="O22" s="43"/>
      <c r="P22" s="43"/>
      <c r="Q22" s="43"/>
      <c r="R22" s="43"/>
      <c r="S22" s="43"/>
      <c r="T22" s="43"/>
      <c r="U22" s="43"/>
      <c r="V22" s="43"/>
      <c r="W22" s="43"/>
      <c r="X22" s="43"/>
      <c r="Y22" s="43"/>
      <c r="Z22" s="43"/>
      <c r="AA22" s="43"/>
      <c r="AB22" s="43"/>
      <c r="AC22" s="43"/>
      <c r="AD22" s="43"/>
      <c r="AE22" s="43"/>
      <c r="AF22" s="43"/>
      <c r="AG22" s="43"/>
      <c r="AH22" s="43"/>
      <c r="AI22" s="43"/>
      <c r="AJ22" s="43"/>
      <c r="AK22" s="43"/>
      <c r="AL22" s="43"/>
      <c r="AM22" s="43"/>
      <c r="AN22" s="43"/>
      <c r="AO22" s="43"/>
      <c r="AP22" s="43"/>
      <c r="AQ22" s="69" t="str">
        <f t="shared" si="0"/>
        <v/>
      </c>
      <c r="AR22" s="38"/>
    </row>
    <row r="23" spans="1:44" ht="20.100000000000001" customHeight="1">
      <c r="A23" s="65">
        <f>IF('Data Entry'!A25="","",'Data Entry'!A25)</f>
        <v>18</v>
      </c>
      <c r="B23" s="100" t="str">
        <f>IF('Data Entry'!B25="","",'Data Entry'!B25)</f>
        <v/>
      </c>
      <c r="C23" s="43"/>
      <c r="D23" s="43"/>
      <c r="E23" s="43"/>
      <c r="F23" s="43"/>
      <c r="G23" s="43"/>
      <c r="H23" s="43"/>
      <c r="I23" s="43"/>
      <c r="J23" s="43"/>
      <c r="K23" s="43"/>
      <c r="L23" s="43"/>
      <c r="M23" s="43"/>
      <c r="N23" s="43"/>
      <c r="O23" s="43"/>
      <c r="P23" s="43"/>
      <c r="Q23" s="43"/>
      <c r="R23" s="43"/>
      <c r="S23" s="43"/>
      <c r="T23" s="43"/>
      <c r="U23" s="43"/>
      <c r="V23" s="43"/>
      <c r="W23" s="43"/>
      <c r="X23" s="43"/>
      <c r="Y23" s="43"/>
      <c r="Z23" s="43"/>
      <c r="AA23" s="43"/>
      <c r="AB23" s="43"/>
      <c r="AC23" s="43"/>
      <c r="AD23" s="43"/>
      <c r="AE23" s="43"/>
      <c r="AF23" s="43"/>
      <c r="AG23" s="43"/>
      <c r="AH23" s="43"/>
      <c r="AI23" s="43"/>
      <c r="AJ23" s="43"/>
      <c r="AK23" s="43"/>
      <c r="AL23" s="43"/>
      <c r="AM23" s="43"/>
      <c r="AN23" s="43"/>
      <c r="AO23" s="43"/>
      <c r="AP23" s="43"/>
      <c r="AQ23" s="69" t="str">
        <f t="shared" si="0"/>
        <v/>
      </c>
      <c r="AR23" s="38"/>
    </row>
    <row r="24" spans="1:44" ht="20.100000000000001" customHeight="1">
      <c r="A24" s="65">
        <f>IF('Data Entry'!A26="","",'Data Entry'!A26)</f>
        <v>19</v>
      </c>
      <c r="B24" s="100" t="str">
        <f>IF('Data Entry'!B26="","",'Data Entry'!B26)</f>
        <v/>
      </c>
      <c r="C24" s="43"/>
      <c r="D24" s="43"/>
      <c r="E24" s="43"/>
      <c r="F24" s="43"/>
      <c r="G24" s="43"/>
      <c r="H24" s="43"/>
      <c r="I24" s="43"/>
      <c r="J24" s="43"/>
      <c r="K24" s="43"/>
      <c r="L24" s="43"/>
      <c r="M24" s="43"/>
      <c r="N24" s="43"/>
      <c r="O24" s="43"/>
      <c r="P24" s="43"/>
      <c r="Q24" s="43"/>
      <c r="R24" s="43"/>
      <c r="S24" s="43"/>
      <c r="T24" s="43"/>
      <c r="U24" s="43"/>
      <c r="V24" s="43"/>
      <c r="W24" s="43"/>
      <c r="X24" s="43"/>
      <c r="Y24" s="43"/>
      <c r="Z24" s="43"/>
      <c r="AA24" s="43"/>
      <c r="AB24" s="43"/>
      <c r="AC24" s="43"/>
      <c r="AD24" s="43"/>
      <c r="AE24" s="43"/>
      <c r="AF24" s="43"/>
      <c r="AG24" s="43"/>
      <c r="AH24" s="43"/>
      <c r="AI24" s="43"/>
      <c r="AJ24" s="43"/>
      <c r="AK24" s="43"/>
      <c r="AL24" s="43"/>
      <c r="AM24" s="43"/>
      <c r="AN24" s="43"/>
      <c r="AO24" s="43"/>
      <c r="AP24" s="43"/>
      <c r="AQ24" s="69" t="str">
        <f t="shared" si="0"/>
        <v/>
      </c>
      <c r="AR24" s="38"/>
    </row>
    <row r="25" spans="1:44" ht="20.100000000000001" customHeight="1">
      <c r="A25" s="65">
        <f>IF('Data Entry'!A27="","",'Data Entry'!A27)</f>
        <v>20</v>
      </c>
      <c r="B25" s="100" t="str">
        <f>IF('Data Entry'!B27="","",'Data Entry'!B27)</f>
        <v/>
      </c>
      <c r="C25" s="43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43"/>
      <c r="P25" s="43"/>
      <c r="Q25" s="43"/>
      <c r="R25" s="43"/>
      <c r="S25" s="43"/>
      <c r="T25" s="43"/>
      <c r="U25" s="43"/>
      <c r="V25" s="43"/>
      <c r="W25" s="43"/>
      <c r="X25" s="43"/>
      <c r="Y25" s="43"/>
      <c r="Z25" s="43"/>
      <c r="AA25" s="43"/>
      <c r="AB25" s="43"/>
      <c r="AC25" s="43"/>
      <c r="AD25" s="43"/>
      <c r="AE25" s="43"/>
      <c r="AF25" s="43"/>
      <c r="AG25" s="43"/>
      <c r="AH25" s="43"/>
      <c r="AI25" s="43"/>
      <c r="AJ25" s="43"/>
      <c r="AK25" s="43"/>
      <c r="AL25" s="43"/>
      <c r="AM25" s="43"/>
      <c r="AN25" s="43"/>
      <c r="AO25" s="43"/>
      <c r="AP25" s="43"/>
      <c r="AQ25" s="69" t="str">
        <f t="shared" si="0"/>
        <v/>
      </c>
      <c r="AR25" s="38"/>
    </row>
    <row r="26" spans="1:44" ht="20.100000000000001" customHeight="1">
      <c r="A26" s="65">
        <f>IF('Data Entry'!A28="","",'Data Entry'!A28)</f>
        <v>21</v>
      </c>
      <c r="B26" s="100" t="str">
        <f>IF('Data Entry'!B28="","",'Data Entry'!B28)</f>
        <v/>
      </c>
      <c r="C26" s="43"/>
      <c r="D26" s="43"/>
      <c r="E26" s="43"/>
      <c r="F26" s="43"/>
      <c r="G26" s="43"/>
      <c r="H26" s="43"/>
      <c r="I26" s="43"/>
      <c r="J26" s="43"/>
      <c r="K26" s="43"/>
      <c r="L26" s="43"/>
      <c r="M26" s="43"/>
      <c r="N26" s="43"/>
      <c r="O26" s="43"/>
      <c r="P26" s="43"/>
      <c r="Q26" s="43"/>
      <c r="R26" s="43"/>
      <c r="S26" s="43"/>
      <c r="T26" s="43"/>
      <c r="U26" s="43"/>
      <c r="V26" s="43"/>
      <c r="W26" s="43"/>
      <c r="X26" s="43"/>
      <c r="Y26" s="43"/>
      <c r="Z26" s="43"/>
      <c r="AA26" s="43"/>
      <c r="AB26" s="43"/>
      <c r="AC26" s="43"/>
      <c r="AD26" s="43"/>
      <c r="AE26" s="43"/>
      <c r="AF26" s="43"/>
      <c r="AG26" s="43"/>
      <c r="AH26" s="43"/>
      <c r="AI26" s="43"/>
      <c r="AJ26" s="43"/>
      <c r="AK26" s="43"/>
      <c r="AL26" s="43"/>
      <c r="AM26" s="43"/>
      <c r="AN26" s="43"/>
      <c r="AO26" s="43"/>
      <c r="AP26" s="43"/>
      <c r="AQ26" s="69" t="str">
        <f t="shared" si="0"/>
        <v/>
      </c>
      <c r="AR26" s="38"/>
    </row>
    <row r="27" spans="1:44" ht="20.100000000000001" customHeight="1">
      <c r="A27" s="65">
        <f>IF('Data Entry'!A29="","",'Data Entry'!A29)</f>
        <v>22</v>
      </c>
      <c r="B27" s="100" t="str">
        <f>IF('Data Entry'!B29="","",'Data Entry'!B29)</f>
        <v/>
      </c>
      <c r="C27" s="43"/>
      <c r="D27" s="43"/>
      <c r="E27" s="43"/>
      <c r="F27" s="43"/>
      <c r="G27" s="43"/>
      <c r="H27" s="43"/>
      <c r="I27" s="43"/>
      <c r="J27" s="43"/>
      <c r="K27" s="43"/>
      <c r="L27" s="43"/>
      <c r="M27" s="43"/>
      <c r="N27" s="43"/>
      <c r="O27" s="43"/>
      <c r="P27" s="43"/>
      <c r="Q27" s="43"/>
      <c r="R27" s="43"/>
      <c r="S27" s="43"/>
      <c r="T27" s="43"/>
      <c r="U27" s="43"/>
      <c r="V27" s="43"/>
      <c r="W27" s="43"/>
      <c r="X27" s="43"/>
      <c r="Y27" s="43"/>
      <c r="Z27" s="43"/>
      <c r="AA27" s="43"/>
      <c r="AB27" s="43"/>
      <c r="AC27" s="43"/>
      <c r="AD27" s="43"/>
      <c r="AE27" s="43"/>
      <c r="AF27" s="43"/>
      <c r="AG27" s="43"/>
      <c r="AH27" s="43"/>
      <c r="AI27" s="43"/>
      <c r="AJ27" s="43"/>
      <c r="AK27" s="43"/>
      <c r="AL27" s="43"/>
      <c r="AM27" s="43"/>
      <c r="AN27" s="43"/>
      <c r="AO27" s="43"/>
      <c r="AP27" s="43"/>
      <c r="AQ27" s="69" t="str">
        <f t="shared" si="0"/>
        <v/>
      </c>
      <c r="AR27" s="38"/>
    </row>
    <row r="28" spans="1:44" ht="20.100000000000001" customHeight="1">
      <c r="A28" s="65">
        <f>IF('Data Entry'!A30="","",'Data Entry'!A30)</f>
        <v>23</v>
      </c>
      <c r="B28" s="100" t="str">
        <f>IF('Data Entry'!B30="","",'Data Entry'!B30)</f>
        <v/>
      </c>
      <c r="C28" s="43"/>
      <c r="D28" s="43"/>
      <c r="E28" s="43"/>
      <c r="F28" s="43"/>
      <c r="G28" s="43"/>
      <c r="H28" s="43"/>
      <c r="I28" s="43"/>
      <c r="J28" s="43"/>
      <c r="K28" s="43"/>
      <c r="L28" s="43"/>
      <c r="M28" s="43"/>
      <c r="N28" s="43"/>
      <c r="O28" s="43"/>
      <c r="P28" s="43"/>
      <c r="Q28" s="43"/>
      <c r="R28" s="43"/>
      <c r="S28" s="43"/>
      <c r="T28" s="43"/>
      <c r="U28" s="43"/>
      <c r="V28" s="43"/>
      <c r="W28" s="43"/>
      <c r="X28" s="43"/>
      <c r="Y28" s="43"/>
      <c r="Z28" s="43"/>
      <c r="AA28" s="43"/>
      <c r="AB28" s="43"/>
      <c r="AC28" s="43"/>
      <c r="AD28" s="43"/>
      <c r="AE28" s="43"/>
      <c r="AF28" s="43"/>
      <c r="AG28" s="43"/>
      <c r="AH28" s="43"/>
      <c r="AI28" s="43"/>
      <c r="AJ28" s="43"/>
      <c r="AK28" s="43"/>
      <c r="AL28" s="43"/>
      <c r="AM28" s="43"/>
      <c r="AN28" s="43"/>
      <c r="AO28" s="43"/>
      <c r="AP28" s="43"/>
      <c r="AQ28" s="69" t="str">
        <f t="shared" si="0"/>
        <v/>
      </c>
      <c r="AR28" s="38"/>
    </row>
    <row r="29" spans="1:44" ht="20.100000000000001" customHeight="1">
      <c r="A29" s="65">
        <f>IF('Data Entry'!A31="","",'Data Entry'!A31)</f>
        <v>24</v>
      </c>
      <c r="B29" s="100" t="str">
        <f>IF('Data Entry'!B31="","",'Data Entry'!B31)</f>
        <v/>
      </c>
      <c r="C29" s="43"/>
      <c r="D29" s="43"/>
      <c r="E29" s="43"/>
      <c r="F29" s="43"/>
      <c r="G29" s="43"/>
      <c r="H29" s="43"/>
      <c r="I29" s="43"/>
      <c r="J29" s="43"/>
      <c r="K29" s="43"/>
      <c r="L29" s="43"/>
      <c r="M29" s="43"/>
      <c r="N29" s="43"/>
      <c r="O29" s="43"/>
      <c r="P29" s="43"/>
      <c r="Q29" s="43"/>
      <c r="R29" s="43"/>
      <c r="S29" s="43"/>
      <c r="T29" s="43"/>
      <c r="U29" s="43"/>
      <c r="V29" s="43"/>
      <c r="W29" s="43"/>
      <c r="X29" s="43"/>
      <c r="Y29" s="43"/>
      <c r="Z29" s="43"/>
      <c r="AA29" s="43"/>
      <c r="AB29" s="43"/>
      <c r="AC29" s="43"/>
      <c r="AD29" s="43"/>
      <c r="AE29" s="43"/>
      <c r="AF29" s="43"/>
      <c r="AG29" s="43"/>
      <c r="AH29" s="43"/>
      <c r="AI29" s="43"/>
      <c r="AJ29" s="43"/>
      <c r="AK29" s="43"/>
      <c r="AL29" s="43"/>
      <c r="AM29" s="43"/>
      <c r="AN29" s="43"/>
      <c r="AO29" s="43"/>
      <c r="AP29" s="43"/>
      <c r="AQ29" s="69" t="str">
        <f t="shared" si="0"/>
        <v/>
      </c>
      <c r="AR29" s="38"/>
    </row>
    <row r="30" spans="1:44" ht="20.100000000000001" customHeight="1">
      <c r="A30" s="65">
        <f>IF('Data Entry'!A32="","",'Data Entry'!A32)</f>
        <v>25</v>
      </c>
      <c r="B30" s="100" t="str">
        <f>IF('Data Entry'!B32="","",'Data Entry'!B32)</f>
        <v/>
      </c>
      <c r="C30" s="43"/>
      <c r="D30" s="43"/>
      <c r="E30" s="43"/>
      <c r="F30" s="43"/>
      <c r="G30" s="43"/>
      <c r="H30" s="43"/>
      <c r="I30" s="43"/>
      <c r="J30" s="43"/>
      <c r="K30" s="43"/>
      <c r="L30" s="43"/>
      <c r="M30" s="43"/>
      <c r="N30" s="43"/>
      <c r="O30" s="43"/>
      <c r="P30" s="43"/>
      <c r="Q30" s="43"/>
      <c r="R30" s="43"/>
      <c r="S30" s="43"/>
      <c r="T30" s="43"/>
      <c r="U30" s="43"/>
      <c r="V30" s="43"/>
      <c r="W30" s="43"/>
      <c r="X30" s="43"/>
      <c r="Y30" s="43"/>
      <c r="Z30" s="43"/>
      <c r="AA30" s="43"/>
      <c r="AB30" s="43"/>
      <c r="AC30" s="43"/>
      <c r="AD30" s="43"/>
      <c r="AE30" s="43"/>
      <c r="AF30" s="43"/>
      <c r="AG30" s="43"/>
      <c r="AH30" s="43"/>
      <c r="AI30" s="43"/>
      <c r="AJ30" s="43"/>
      <c r="AK30" s="43"/>
      <c r="AL30" s="43"/>
      <c r="AM30" s="43"/>
      <c r="AN30" s="43"/>
      <c r="AO30" s="43"/>
      <c r="AP30" s="43"/>
      <c r="AQ30" s="69" t="str">
        <f t="shared" si="0"/>
        <v/>
      </c>
      <c r="AR30" s="38"/>
    </row>
    <row r="31" spans="1:44" ht="20.100000000000001" customHeight="1">
      <c r="A31" s="65">
        <f>IF('Data Entry'!A33="","",'Data Entry'!A33)</f>
        <v>26</v>
      </c>
      <c r="B31" s="100" t="str">
        <f>IF('Data Entry'!B33="","",'Data Entry'!B33)</f>
        <v/>
      </c>
      <c r="C31" s="43"/>
      <c r="D31" s="43"/>
      <c r="E31" s="43"/>
      <c r="F31" s="43"/>
      <c r="G31" s="43"/>
      <c r="H31" s="43"/>
      <c r="I31" s="43"/>
      <c r="J31" s="43"/>
      <c r="K31" s="43"/>
      <c r="L31" s="43"/>
      <c r="M31" s="43"/>
      <c r="N31" s="43"/>
      <c r="O31" s="43"/>
      <c r="P31" s="43"/>
      <c r="Q31" s="43"/>
      <c r="R31" s="43"/>
      <c r="S31" s="43"/>
      <c r="T31" s="43"/>
      <c r="U31" s="43"/>
      <c r="V31" s="43"/>
      <c r="W31" s="43"/>
      <c r="X31" s="43"/>
      <c r="Y31" s="43"/>
      <c r="Z31" s="43"/>
      <c r="AA31" s="43"/>
      <c r="AB31" s="43"/>
      <c r="AC31" s="43"/>
      <c r="AD31" s="43"/>
      <c r="AE31" s="43"/>
      <c r="AF31" s="43"/>
      <c r="AG31" s="43"/>
      <c r="AH31" s="43"/>
      <c r="AI31" s="43"/>
      <c r="AJ31" s="43"/>
      <c r="AK31" s="43"/>
      <c r="AL31" s="43"/>
      <c r="AM31" s="43"/>
      <c r="AN31" s="43"/>
      <c r="AO31" s="43"/>
      <c r="AP31" s="43"/>
      <c r="AQ31" s="69" t="str">
        <f t="shared" si="0"/>
        <v/>
      </c>
      <c r="AR31" s="38"/>
    </row>
    <row r="32" spans="1:44" ht="20.100000000000001" customHeight="1">
      <c r="A32" s="65">
        <f>IF('Data Entry'!A34="","",'Data Entry'!A34)</f>
        <v>27</v>
      </c>
      <c r="B32" s="100" t="str">
        <f>IF('Data Entry'!B34="","",'Data Entry'!B34)</f>
        <v/>
      </c>
      <c r="C32" s="43"/>
      <c r="D32" s="43"/>
      <c r="E32" s="43"/>
      <c r="F32" s="43"/>
      <c r="G32" s="43"/>
      <c r="H32" s="43"/>
      <c r="I32" s="43"/>
      <c r="J32" s="43"/>
      <c r="K32" s="43"/>
      <c r="L32" s="43"/>
      <c r="M32" s="43"/>
      <c r="N32" s="43"/>
      <c r="O32" s="43"/>
      <c r="P32" s="43"/>
      <c r="Q32" s="43"/>
      <c r="R32" s="43"/>
      <c r="S32" s="43"/>
      <c r="T32" s="43"/>
      <c r="U32" s="43"/>
      <c r="V32" s="43"/>
      <c r="W32" s="43"/>
      <c r="X32" s="43"/>
      <c r="Y32" s="43"/>
      <c r="Z32" s="43"/>
      <c r="AA32" s="43"/>
      <c r="AB32" s="43"/>
      <c r="AC32" s="43"/>
      <c r="AD32" s="43"/>
      <c r="AE32" s="43"/>
      <c r="AF32" s="43"/>
      <c r="AG32" s="43"/>
      <c r="AH32" s="43"/>
      <c r="AI32" s="43"/>
      <c r="AJ32" s="43"/>
      <c r="AK32" s="43"/>
      <c r="AL32" s="43"/>
      <c r="AM32" s="43"/>
      <c r="AN32" s="43"/>
      <c r="AO32" s="43"/>
      <c r="AP32" s="43"/>
      <c r="AQ32" s="69" t="str">
        <f t="shared" si="0"/>
        <v/>
      </c>
      <c r="AR32" s="38"/>
    </row>
    <row r="33" spans="1:44" ht="20.100000000000001" customHeight="1">
      <c r="A33" s="65">
        <f>IF('Data Entry'!A35="","",'Data Entry'!A35)</f>
        <v>28</v>
      </c>
      <c r="B33" s="100" t="str">
        <f>IF('Data Entry'!B35="","",'Data Entry'!B35)</f>
        <v/>
      </c>
      <c r="C33" s="43"/>
      <c r="D33" s="43"/>
      <c r="E33" s="43"/>
      <c r="F33" s="43"/>
      <c r="G33" s="43"/>
      <c r="H33" s="43"/>
      <c r="I33" s="43"/>
      <c r="J33" s="43"/>
      <c r="K33" s="43"/>
      <c r="L33" s="43"/>
      <c r="M33" s="43"/>
      <c r="N33" s="43"/>
      <c r="O33" s="43"/>
      <c r="P33" s="43"/>
      <c r="Q33" s="43"/>
      <c r="R33" s="43"/>
      <c r="S33" s="43"/>
      <c r="T33" s="43"/>
      <c r="U33" s="43"/>
      <c r="V33" s="43"/>
      <c r="W33" s="43"/>
      <c r="X33" s="43"/>
      <c r="Y33" s="43"/>
      <c r="Z33" s="43"/>
      <c r="AA33" s="43"/>
      <c r="AB33" s="43"/>
      <c r="AC33" s="43"/>
      <c r="AD33" s="43"/>
      <c r="AE33" s="43"/>
      <c r="AF33" s="43"/>
      <c r="AG33" s="43"/>
      <c r="AH33" s="43"/>
      <c r="AI33" s="43"/>
      <c r="AJ33" s="43"/>
      <c r="AK33" s="43"/>
      <c r="AL33" s="43"/>
      <c r="AM33" s="43"/>
      <c r="AN33" s="43"/>
      <c r="AO33" s="43"/>
      <c r="AP33" s="43"/>
      <c r="AQ33" s="69" t="str">
        <f t="shared" si="0"/>
        <v/>
      </c>
      <c r="AR33" s="38"/>
    </row>
    <row r="34" spans="1:44" ht="20.100000000000001" customHeight="1">
      <c r="A34" s="65">
        <f>IF('Data Entry'!A36="","",'Data Entry'!A36)</f>
        <v>29</v>
      </c>
      <c r="B34" s="100" t="str">
        <f>IF('Data Entry'!B36="","",'Data Entry'!B36)</f>
        <v/>
      </c>
      <c r="C34" s="43"/>
      <c r="D34" s="43"/>
      <c r="E34" s="43"/>
      <c r="F34" s="43"/>
      <c r="G34" s="43"/>
      <c r="H34" s="43"/>
      <c r="I34" s="43"/>
      <c r="J34" s="43"/>
      <c r="K34" s="43"/>
      <c r="L34" s="43"/>
      <c r="M34" s="43"/>
      <c r="N34" s="43"/>
      <c r="O34" s="43"/>
      <c r="P34" s="43"/>
      <c r="Q34" s="43"/>
      <c r="R34" s="43"/>
      <c r="S34" s="43"/>
      <c r="T34" s="43"/>
      <c r="U34" s="43"/>
      <c r="V34" s="43"/>
      <c r="W34" s="43"/>
      <c r="X34" s="43"/>
      <c r="Y34" s="43"/>
      <c r="Z34" s="43"/>
      <c r="AA34" s="43"/>
      <c r="AB34" s="43"/>
      <c r="AC34" s="43"/>
      <c r="AD34" s="43"/>
      <c r="AE34" s="43"/>
      <c r="AF34" s="43"/>
      <c r="AG34" s="43"/>
      <c r="AH34" s="43"/>
      <c r="AI34" s="43"/>
      <c r="AJ34" s="43"/>
      <c r="AK34" s="43"/>
      <c r="AL34" s="43"/>
      <c r="AM34" s="43"/>
      <c r="AN34" s="43"/>
      <c r="AO34" s="43"/>
      <c r="AP34" s="43"/>
      <c r="AQ34" s="69" t="str">
        <f t="shared" si="0"/>
        <v/>
      </c>
      <c r="AR34" s="38"/>
    </row>
    <row r="35" spans="1:44" ht="20.100000000000001" customHeight="1">
      <c r="A35" s="65">
        <f>IF('Data Entry'!A37="","",'Data Entry'!A37)</f>
        <v>30</v>
      </c>
      <c r="B35" s="100" t="str">
        <f>IF('Data Entry'!B37="","",'Data Entry'!B37)</f>
        <v/>
      </c>
      <c r="C35" s="43"/>
      <c r="D35" s="43"/>
      <c r="E35" s="43"/>
      <c r="F35" s="43"/>
      <c r="G35" s="43"/>
      <c r="H35" s="43"/>
      <c r="I35" s="43"/>
      <c r="J35" s="43"/>
      <c r="K35" s="43"/>
      <c r="L35" s="43"/>
      <c r="M35" s="43"/>
      <c r="N35" s="43"/>
      <c r="O35" s="43"/>
      <c r="P35" s="43"/>
      <c r="Q35" s="43"/>
      <c r="R35" s="43"/>
      <c r="S35" s="43"/>
      <c r="T35" s="43"/>
      <c r="U35" s="43"/>
      <c r="V35" s="43"/>
      <c r="W35" s="43"/>
      <c r="X35" s="43"/>
      <c r="Y35" s="43"/>
      <c r="Z35" s="43"/>
      <c r="AA35" s="43"/>
      <c r="AB35" s="43"/>
      <c r="AC35" s="43"/>
      <c r="AD35" s="43"/>
      <c r="AE35" s="43"/>
      <c r="AF35" s="43"/>
      <c r="AG35" s="43"/>
      <c r="AH35" s="43"/>
      <c r="AI35" s="43"/>
      <c r="AJ35" s="43"/>
      <c r="AK35" s="43"/>
      <c r="AL35" s="43"/>
      <c r="AM35" s="43"/>
      <c r="AN35" s="43"/>
      <c r="AO35" s="43"/>
      <c r="AP35" s="43"/>
      <c r="AQ35" s="69" t="str">
        <f t="shared" si="0"/>
        <v/>
      </c>
      <c r="AR35" s="38"/>
    </row>
    <row r="36" spans="1:44" ht="20.100000000000001" customHeight="1">
      <c r="A36" s="65">
        <f>IF('Data Entry'!A38="","",'Data Entry'!A38)</f>
        <v>31</v>
      </c>
      <c r="B36" s="100" t="str">
        <f>IF('Data Entry'!B38="","",'Data Entry'!B38)</f>
        <v/>
      </c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43"/>
      <c r="P36" s="43"/>
      <c r="Q36" s="43"/>
      <c r="R36" s="43"/>
      <c r="S36" s="43"/>
      <c r="T36" s="43"/>
      <c r="U36" s="43"/>
      <c r="V36" s="43"/>
      <c r="W36" s="43"/>
      <c r="X36" s="43"/>
      <c r="Y36" s="43"/>
      <c r="Z36" s="43"/>
      <c r="AA36" s="43"/>
      <c r="AB36" s="43"/>
      <c r="AC36" s="43"/>
      <c r="AD36" s="43"/>
      <c r="AE36" s="43"/>
      <c r="AF36" s="43"/>
      <c r="AG36" s="43"/>
      <c r="AH36" s="43"/>
      <c r="AI36" s="43"/>
      <c r="AJ36" s="43"/>
      <c r="AK36" s="43"/>
      <c r="AL36" s="43"/>
      <c r="AM36" s="43"/>
      <c r="AN36" s="43"/>
      <c r="AO36" s="43"/>
      <c r="AP36" s="43"/>
      <c r="AQ36" s="69" t="str">
        <f t="shared" si="0"/>
        <v/>
      </c>
      <c r="AR36" s="38"/>
    </row>
    <row r="37" spans="1:44" ht="20.100000000000001" customHeight="1">
      <c r="A37" s="65">
        <f>IF('Data Entry'!A39="","",'Data Entry'!A39)</f>
        <v>32</v>
      </c>
      <c r="B37" s="100" t="str">
        <f>IF('Data Entry'!B39="","",'Data Entry'!B39)</f>
        <v/>
      </c>
      <c r="C37" s="43"/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3"/>
      <c r="O37" s="43"/>
      <c r="P37" s="43"/>
      <c r="Q37" s="43"/>
      <c r="R37" s="43"/>
      <c r="S37" s="43"/>
      <c r="T37" s="43"/>
      <c r="U37" s="43"/>
      <c r="V37" s="43"/>
      <c r="W37" s="43"/>
      <c r="X37" s="43"/>
      <c r="Y37" s="43"/>
      <c r="Z37" s="43"/>
      <c r="AA37" s="43"/>
      <c r="AB37" s="43"/>
      <c r="AC37" s="43"/>
      <c r="AD37" s="43"/>
      <c r="AE37" s="43"/>
      <c r="AF37" s="43"/>
      <c r="AG37" s="43"/>
      <c r="AH37" s="43"/>
      <c r="AI37" s="43"/>
      <c r="AJ37" s="43"/>
      <c r="AK37" s="43"/>
      <c r="AL37" s="43"/>
      <c r="AM37" s="43"/>
      <c r="AN37" s="43"/>
      <c r="AO37" s="43"/>
      <c r="AP37" s="43"/>
      <c r="AQ37" s="69" t="str">
        <f t="shared" si="0"/>
        <v/>
      </c>
      <c r="AR37" s="38"/>
    </row>
    <row r="38" spans="1:44" ht="20.100000000000001" customHeight="1">
      <c r="A38" s="65">
        <f>IF('Data Entry'!A40="","",'Data Entry'!A40)</f>
        <v>33</v>
      </c>
      <c r="B38" s="100" t="str">
        <f>IF('Data Entry'!B40="","",'Data Entry'!B40)</f>
        <v/>
      </c>
      <c r="C38" s="43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  <c r="S38" s="43"/>
      <c r="T38" s="43"/>
      <c r="U38" s="43"/>
      <c r="V38" s="43"/>
      <c r="W38" s="43"/>
      <c r="X38" s="43"/>
      <c r="Y38" s="43"/>
      <c r="Z38" s="43"/>
      <c r="AA38" s="43"/>
      <c r="AB38" s="43"/>
      <c r="AC38" s="43"/>
      <c r="AD38" s="43"/>
      <c r="AE38" s="43"/>
      <c r="AF38" s="43"/>
      <c r="AG38" s="43"/>
      <c r="AH38" s="43"/>
      <c r="AI38" s="43"/>
      <c r="AJ38" s="43"/>
      <c r="AK38" s="43"/>
      <c r="AL38" s="43"/>
      <c r="AM38" s="43"/>
      <c r="AN38" s="43"/>
      <c r="AO38" s="43"/>
      <c r="AP38" s="43"/>
      <c r="AQ38" s="69" t="str">
        <f t="shared" si="0"/>
        <v/>
      </c>
      <c r="AR38" s="38"/>
    </row>
    <row r="39" spans="1:44" ht="20.100000000000001" customHeight="1">
      <c r="A39" s="65">
        <f>IF('Data Entry'!A41="","",'Data Entry'!A41)</f>
        <v>34</v>
      </c>
      <c r="B39" s="100" t="str">
        <f>IF('Data Entry'!B41="","",'Data Entry'!B41)</f>
        <v/>
      </c>
      <c r="C39" s="43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3"/>
      <c r="R39" s="43"/>
      <c r="S39" s="43"/>
      <c r="T39" s="43"/>
      <c r="U39" s="43"/>
      <c r="V39" s="43"/>
      <c r="W39" s="43"/>
      <c r="X39" s="43"/>
      <c r="Y39" s="43"/>
      <c r="Z39" s="43"/>
      <c r="AA39" s="43"/>
      <c r="AB39" s="43"/>
      <c r="AC39" s="43"/>
      <c r="AD39" s="43"/>
      <c r="AE39" s="43"/>
      <c r="AF39" s="43"/>
      <c r="AG39" s="43"/>
      <c r="AH39" s="43"/>
      <c r="AI39" s="43"/>
      <c r="AJ39" s="43"/>
      <c r="AK39" s="43"/>
      <c r="AL39" s="43"/>
      <c r="AM39" s="43"/>
      <c r="AN39" s="43"/>
      <c r="AO39" s="43"/>
      <c r="AP39" s="43"/>
      <c r="AQ39" s="69" t="str">
        <f t="shared" si="0"/>
        <v/>
      </c>
      <c r="AR39" s="38"/>
    </row>
    <row r="40" spans="1:44" ht="20.100000000000001" customHeight="1">
      <c r="A40" s="65">
        <f>IF('Data Entry'!A42="","",'Data Entry'!A42)</f>
        <v>35</v>
      </c>
      <c r="B40" s="100" t="str">
        <f>IF('Data Entry'!B42="","",'Data Entry'!B42)</f>
        <v/>
      </c>
      <c r="C40" s="43"/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43"/>
      <c r="P40" s="43"/>
      <c r="Q40" s="43"/>
      <c r="R40" s="43"/>
      <c r="S40" s="43"/>
      <c r="T40" s="43"/>
      <c r="U40" s="43"/>
      <c r="V40" s="43"/>
      <c r="W40" s="43"/>
      <c r="X40" s="43"/>
      <c r="Y40" s="43"/>
      <c r="Z40" s="43"/>
      <c r="AA40" s="43"/>
      <c r="AB40" s="43"/>
      <c r="AC40" s="43"/>
      <c r="AD40" s="43"/>
      <c r="AE40" s="43"/>
      <c r="AF40" s="43"/>
      <c r="AG40" s="43"/>
      <c r="AH40" s="43"/>
      <c r="AI40" s="43"/>
      <c r="AJ40" s="43"/>
      <c r="AK40" s="43"/>
      <c r="AL40" s="43"/>
      <c r="AM40" s="43"/>
      <c r="AN40" s="43"/>
      <c r="AO40" s="43"/>
      <c r="AP40" s="43"/>
      <c r="AQ40" s="69" t="str">
        <f t="shared" si="0"/>
        <v/>
      </c>
      <c r="AR40" s="38"/>
    </row>
    <row r="41" spans="1:44" ht="20.100000000000001" customHeight="1">
      <c r="A41" s="65">
        <f>IF('Data Entry'!A43="","",'Data Entry'!A43)</f>
        <v>36</v>
      </c>
      <c r="B41" s="100" t="str">
        <f>IF('Data Entry'!B43="","",'Data Entry'!B43)</f>
        <v/>
      </c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43"/>
      <c r="Q41" s="43"/>
      <c r="R41" s="43"/>
      <c r="S41" s="43"/>
      <c r="T41" s="43"/>
      <c r="U41" s="43"/>
      <c r="V41" s="43"/>
      <c r="W41" s="43"/>
      <c r="X41" s="43"/>
      <c r="Y41" s="43"/>
      <c r="Z41" s="43"/>
      <c r="AA41" s="43"/>
      <c r="AB41" s="43"/>
      <c r="AC41" s="43"/>
      <c r="AD41" s="43"/>
      <c r="AE41" s="43"/>
      <c r="AF41" s="43"/>
      <c r="AG41" s="43"/>
      <c r="AH41" s="43"/>
      <c r="AI41" s="43"/>
      <c r="AJ41" s="43"/>
      <c r="AK41" s="43"/>
      <c r="AL41" s="43"/>
      <c r="AM41" s="43"/>
      <c r="AN41" s="43"/>
      <c r="AO41" s="43"/>
      <c r="AP41" s="43"/>
      <c r="AQ41" s="69" t="str">
        <f t="shared" si="0"/>
        <v/>
      </c>
      <c r="AR41" s="38"/>
    </row>
    <row r="42" spans="1:44" ht="20.100000000000001" customHeight="1">
      <c r="A42" s="65">
        <f>IF('Data Entry'!A44="","",'Data Entry'!A44)</f>
        <v>37</v>
      </c>
      <c r="B42" s="100" t="str">
        <f>IF('Data Entry'!B44="","",'Data Entry'!B44)</f>
        <v/>
      </c>
      <c r="C42" s="43"/>
      <c r="D42" s="43"/>
      <c r="E42" s="43"/>
      <c r="F42" s="43"/>
      <c r="G42" s="43"/>
      <c r="H42" s="43"/>
      <c r="I42" s="43"/>
      <c r="J42" s="43"/>
      <c r="K42" s="43"/>
      <c r="L42" s="43"/>
      <c r="M42" s="43"/>
      <c r="N42" s="43"/>
      <c r="O42" s="43"/>
      <c r="P42" s="43"/>
      <c r="Q42" s="43"/>
      <c r="R42" s="43"/>
      <c r="S42" s="43"/>
      <c r="T42" s="43"/>
      <c r="U42" s="43"/>
      <c r="V42" s="43"/>
      <c r="W42" s="43"/>
      <c r="X42" s="43"/>
      <c r="Y42" s="43"/>
      <c r="Z42" s="43"/>
      <c r="AA42" s="43"/>
      <c r="AB42" s="43"/>
      <c r="AC42" s="43"/>
      <c r="AD42" s="43"/>
      <c r="AE42" s="43"/>
      <c r="AF42" s="43"/>
      <c r="AG42" s="43"/>
      <c r="AH42" s="43"/>
      <c r="AI42" s="43"/>
      <c r="AJ42" s="43"/>
      <c r="AK42" s="43"/>
      <c r="AL42" s="43"/>
      <c r="AM42" s="43"/>
      <c r="AN42" s="43"/>
      <c r="AO42" s="43"/>
      <c r="AP42" s="43"/>
      <c r="AQ42" s="69" t="str">
        <f t="shared" si="0"/>
        <v/>
      </c>
      <c r="AR42" s="38"/>
    </row>
    <row r="43" spans="1:44" ht="20.100000000000001" customHeight="1">
      <c r="A43" s="65">
        <f>IF('Data Entry'!A45="","",'Data Entry'!A45)</f>
        <v>38</v>
      </c>
      <c r="B43" s="100" t="str">
        <f>IF('Data Entry'!B45="","",'Data Entry'!B45)</f>
        <v/>
      </c>
      <c r="C43" s="43"/>
      <c r="D43" s="43"/>
      <c r="E43" s="43"/>
      <c r="F43" s="43"/>
      <c r="G43" s="43"/>
      <c r="H43" s="43"/>
      <c r="I43" s="43"/>
      <c r="J43" s="43"/>
      <c r="K43" s="43"/>
      <c r="L43" s="43"/>
      <c r="M43" s="43"/>
      <c r="N43" s="43"/>
      <c r="O43" s="43"/>
      <c r="P43" s="43"/>
      <c r="Q43" s="43"/>
      <c r="R43" s="43"/>
      <c r="S43" s="43"/>
      <c r="T43" s="43"/>
      <c r="U43" s="43"/>
      <c r="V43" s="43"/>
      <c r="W43" s="43"/>
      <c r="X43" s="43"/>
      <c r="Y43" s="43"/>
      <c r="Z43" s="43"/>
      <c r="AA43" s="43"/>
      <c r="AB43" s="43"/>
      <c r="AC43" s="43"/>
      <c r="AD43" s="43"/>
      <c r="AE43" s="43"/>
      <c r="AF43" s="43"/>
      <c r="AG43" s="43"/>
      <c r="AH43" s="43"/>
      <c r="AI43" s="43"/>
      <c r="AJ43" s="43"/>
      <c r="AK43" s="43"/>
      <c r="AL43" s="43"/>
      <c r="AM43" s="43"/>
      <c r="AN43" s="43"/>
      <c r="AO43" s="43"/>
      <c r="AP43" s="43"/>
      <c r="AQ43" s="69" t="str">
        <f t="shared" si="0"/>
        <v/>
      </c>
      <c r="AR43" s="38"/>
    </row>
    <row r="44" spans="1:44" ht="20.100000000000001" customHeight="1">
      <c r="A44" s="65">
        <f>IF('Data Entry'!A46="","",'Data Entry'!A46)</f>
        <v>39</v>
      </c>
      <c r="B44" s="100" t="str">
        <f>IF('Data Entry'!B46="","",'Data Entry'!B46)</f>
        <v/>
      </c>
      <c r="C44" s="43"/>
      <c r="D44" s="43"/>
      <c r="E44" s="43"/>
      <c r="F44" s="43"/>
      <c r="G44" s="43"/>
      <c r="H44" s="43"/>
      <c r="I44" s="43"/>
      <c r="J44" s="43"/>
      <c r="K44" s="43"/>
      <c r="L44" s="43"/>
      <c r="M44" s="43"/>
      <c r="N44" s="43"/>
      <c r="O44" s="43"/>
      <c r="P44" s="43"/>
      <c r="Q44" s="43"/>
      <c r="R44" s="43"/>
      <c r="S44" s="43"/>
      <c r="T44" s="43"/>
      <c r="U44" s="43"/>
      <c r="V44" s="43"/>
      <c r="W44" s="43"/>
      <c r="X44" s="43"/>
      <c r="Y44" s="43"/>
      <c r="Z44" s="43"/>
      <c r="AA44" s="43"/>
      <c r="AB44" s="43"/>
      <c r="AC44" s="43"/>
      <c r="AD44" s="43"/>
      <c r="AE44" s="43"/>
      <c r="AF44" s="43"/>
      <c r="AG44" s="43"/>
      <c r="AH44" s="43"/>
      <c r="AI44" s="43"/>
      <c r="AJ44" s="43"/>
      <c r="AK44" s="43"/>
      <c r="AL44" s="43"/>
      <c r="AM44" s="43"/>
      <c r="AN44" s="43"/>
      <c r="AO44" s="43"/>
      <c r="AP44" s="43"/>
      <c r="AQ44" s="69" t="str">
        <f t="shared" si="0"/>
        <v/>
      </c>
      <c r="AR44" s="38"/>
    </row>
    <row r="45" spans="1:44" ht="20.100000000000001" customHeight="1">
      <c r="A45" s="65">
        <f>IF('Data Entry'!A47="","",'Data Entry'!A47)</f>
        <v>40</v>
      </c>
      <c r="B45" s="100" t="str">
        <f>IF('Data Entry'!B47="","",'Data Entry'!B47)</f>
        <v/>
      </c>
      <c r="C45" s="43"/>
      <c r="D45" s="43"/>
      <c r="E45" s="43"/>
      <c r="F45" s="43"/>
      <c r="G45" s="43"/>
      <c r="H45" s="43"/>
      <c r="I45" s="43"/>
      <c r="J45" s="43"/>
      <c r="K45" s="43"/>
      <c r="L45" s="43"/>
      <c r="M45" s="43"/>
      <c r="N45" s="43"/>
      <c r="O45" s="43"/>
      <c r="P45" s="43"/>
      <c r="Q45" s="43"/>
      <c r="R45" s="43"/>
      <c r="S45" s="43"/>
      <c r="T45" s="43"/>
      <c r="U45" s="43"/>
      <c r="V45" s="43"/>
      <c r="W45" s="43"/>
      <c r="X45" s="43"/>
      <c r="Y45" s="43"/>
      <c r="Z45" s="43"/>
      <c r="AA45" s="43"/>
      <c r="AB45" s="43"/>
      <c r="AC45" s="43"/>
      <c r="AD45" s="43"/>
      <c r="AE45" s="43"/>
      <c r="AF45" s="43"/>
      <c r="AG45" s="43"/>
      <c r="AH45" s="43"/>
      <c r="AI45" s="43"/>
      <c r="AJ45" s="43"/>
      <c r="AK45" s="43"/>
      <c r="AL45" s="43"/>
      <c r="AM45" s="43"/>
      <c r="AN45" s="43"/>
      <c r="AO45" s="43"/>
      <c r="AP45" s="43"/>
      <c r="AQ45" s="69" t="str">
        <f t="shared" si="0"/>
        <v/>
      </c>
      <c r="AR45" s="38"/>
    </row>
    <row r="46" spans="1:44" ht="20.100000000000001" customHeight="1">
      <c r="A46" s="65">
        <f>IF('Data Entry'!A48="","",'Data Entry'!A48)</f>
        <v>41</v>
      </c>
      <c r="B46" s="100" t="str">
        <f>IF('Data Entry'!B48="","",'Data Entry'!B48)</f>
        <v/>
      </c>
      <c r="C46" s="43"/>
      <c r="D46" s="43"/>
      <c r="E46" s="43"/>
      <c r="F46" s="43"/>
      <c r="G46" s="43"/>
      <c r="H46" s="43"/>
      <c r="I46" s="43"/>
      <c r="J46" s="43"/>
      <c r="K46" s="43"/>
      <c r="L46" s="43"/>
      <c r="M46" s="43"/>
      <c r="N46" s="43"/>
      <c r="O46" s="43"/>
      <c r="P46" s="43"/>
      <c r="Q46" s="43"/>
      <c r="R46" s="43"/>
      <c r="S46" s="43"/>
      <c r="T46" s="43"/>
      <c r="U46" s="43"/>
      <c r="V46" s="43"/>
      <c r="W46" s="43"/>
      <c r="X46" s="43"/>
      <c r="Y46" s="43"/>
      <c r="Z46" s="43"/>
      <c r="AA46" s="43"/>
      <c r="AB46" s="43"/>
      <c r="AC46" s="43"/>
      <c r="AD46" s="43"/>
      <c r="AE46" s="43"/>
      <c r="AF46" s="43"/>
      <c r="AG46" s="43"/>
      <c r="AH46" s="43"/>
      <c r="AI46" s="43"/>
      <c r="AJ46" s="43"/>
      <c r="AK46" s="43"/>
      <c r="AL46" s="43"/>
      <c r="AM46" s="43"/>
      <c r="AN46" s="43"/>
      <c r="AO46" s="43"/>
      <c r="AP46" s="43"/>
      <c r="AQ46" s="69" t="str">
        <f t="shared" si="0"/>
        <v/>
      </c>
      <c r="AR46" s="38"/>
    </row>
    <row r="47" spans="1:44" ht="20.100000000000001" customHeight="1">
      <c r="A47" s="65">
        <f>IF('Data Entry'!A49="","",'Data Entry'!A49)</f>
        <v>42</v>
      </c>
      <c r="B47" s="100" t="str">
        <f>IF('Data Entry'!B49="","",'Data Entry'!B49)</f>
        <v/>
      </c>
      <c r="C47" s="43"/>
      <c r="D47" s="43"/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  <c r="S47" s="43"/>
      <c r="T47" s="43"/>
      <c r="U47" s="43"/>
      <c r="V47" s="43"/>
      <c r="W47" s="43"/>
      <c r="X47" s="43"/>
      <c r="Y47" s="43"/>
      <c r="Z47" s="43"/>
      <c r="AA47" s="43"/>
      <c r="AB47" s="43"/>
      <c r="AC47" s="43"/>
      <c r="AD47" s="43"/>
      <c r="AE47" s="43"/>
      <c r="AF47" s="43"/>
      <c r="AG47" s="43"/>
      <c r="AH47" s="43"/>
      <c r="AI47" s="43"/>
      <c r="AJ47" s="43"/>
      <c r="AK47" s="43"/>
      <c r="AL47" s="43"/>
      <c r="AM47" s="43"/>
      <c r="AN47" s="43"/>
      <c r="AO47" s="43"/>
      <c r="AP47" s="43"/>
      <c r="AQ47" s="69" t="str">
        <f t="shared" si="0"/>
        <v/>
      </c>
      <c r="AR47" s="38"/>
    </row>
    <row r="48" spans="1:44" ht="20.100000000000001" customHeight="1">
      <c r="A48" s="65">
        <f>IF('Data Entry'!A50="","",'Data Entry'!A50)</f>
        <v>43</v>
      </c>
      <c r="B48" s="100" t="str">
        <f>IF('Data Entry'!B50="","",'Data Entry'!B50)</f>
        <v/>
      </c>
      <c r="C48" s="43"/>
      <c r="D48" s="43"/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  <c r="S48" s="43"/>
      <c r="T48" s="43"/>
      <c r="U48" s="43"/>
      <c r="V48" s="43"/>
      <c r="W48" s="43"/>
      <c r="X48" s="43"/>
      <c r="Y48" s="43"/>
      <c r="Z48" s="43"/>
      <c r="AA48" s="43"/>
      <c r="AB48" s="43"/>
      <c r="AC48" s="43"/>
      <c r="AD48" s="43"/>
      <c r="AE48" s="43"/>
      <c r="AF48" s="43"/>
      <c r="AG48" s="43"/>
      <c r="AH48" s="43"/>
      <c r="AI48" s="43"/>
      <c r="AJ48" s="43"/>
      <c r="AK48" s="43"/>
      <c r="AL48" s="43"/>
      <c r="AM48" s="43"/>
      <c r="AN48" s="43"/>
      <c r="AO48" s="43"/>
      <c r="AP48" s="43"/>
      <c r="AQ48" s="69" t="str">
        <f t="shared" si="0"/>
        <v/>
      </c>
      <c r="AR48" s="38"/>
    </row>
    <row r="49" spans="1:44" ht="20.100000000000001" customHeight="1">
      <c r="A49" s="65">
        <f>IF('Data Entry'!A51="","",'Data Entry'!A51)</f>
        <v>44</v>
      </c>
      <c r="B49" s="100" t="str">
        <f>IF('Data Entry'!B51="","",'Data Entry'!B51)</f>
        <v/>
      </c>
      <c r="C49" s="43"/>
      <c r="D49" s="43"/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3"/>
      <c r="P49" s="43"/>
      <c r="Q49" s="43"/>
      <c r="R49" s="43"/>
      <c r="S49" s="43"/>
      <c r="T49" s="43"/>
      <c r="U49" s="43"/>
      <c r="V49" s="43"/>
      <c r="W49" s="43"/>
      <c r="X49" s="43"/>
      <c r="Y49" s="43"/>
      <c r="Z49" s="43"/>
      <c r="AA49" s="43"/>
      <c r="AB49" s="43"/>
      <c r="AC49" s="43"/>
      <c r="AD49" s="43"/>
      <c r="AE49" s="43"/>
      <c r="AF49" s="43"/>
      <c r="AG49" s="43"/>
      <c r="AH49" s="43"/>
      <c r="AI49" s="43"/>
      <c r="AJ49" s="43"/>
      <c r="AK49" s="43"/>
      <c r="AL49" s="43"/>
      <c r="AM49" s="43"/>
      <c r="AN49" s="43"/>
      <c r="AO49" s="43"/>
      <c r="AP49" s="43"/>
      <c r="AQ49" s="69" t="str">
        <f t="shared" si="0"/>
        <v/>
      </c>
      <c r="AR49" s="38"/>
    </row>
    <row r="50" spans="1:44" ht="20.100000000000001" customHeight="1">
      <c r="A50" s="65">
        <f>IF('Data Entry'!A52="","",'Data Entry'!A52)</f>
        <v>45</v>
      </c>
      <c r="B50" s="100" t="str">
        <f>IF('Data Entry'!B52="","",'Data Entry'!B52)</f>
        <v/>
      </c>
      <c r="C50" s="43"/>
      <c r="D50" s="43"/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43"/>
      <c r="Q50" s="43"/>
      <c r="R50" s="43"/>
      <c r="S50" s="43"/>
      <c r="T50" s="43"/>
      <c r="U50" s="43"/>
      <c r="V50" s="43"/>
      <c r="W50" s="43"/>
      <c r="X50" s="43"/>
      <c r="Y50" s="43"/>
      <c r="Z50" s="43"/>
      <c r="AA50" s="43"/>
      <c r="AB50" s="43"/>
      <c r="AC50" s="43"/>
      <c r="AD50" s="43"/>
      <c r="AE50" s="43"/>
      <c r="AF50" s="43"/>
      <c r="AG50" s="43"/>
      <c r="AH50" s="43"/>
      <c r="AI50" s="43"/>
      <c r="AJ50" s="43"/>
      <c r="AK50" s="43"/>
      <c r="AL50" s="43"/>
      <c r="AM50" s="43"/>
      <c r="AN50" s="43"/>
      <c r="AO50" s="43"/>
      <c r="AP50" s="43"/>
      <c r="AQ50" s="69" t="str">
        <f t="shared" si="0"/>
        <v/>
      </c>
      <c r="AR50" s="38"/>
    </row>
    <row r="51" spans="1:44" ht="20.100000000000001" customHeight="1">
      <c r="A51" s="65">
        <f>IF('Data Entry'!A53="","",'Data Entry'!A53)</f>
        <v>46</v>
      </c>
      <c r="B51" s="100" t="str">
        <f>IF('Data Entry'!B53="","",'Data Entry'!B53)</f>
        <v/>
      </c>
      <c r="C51" s="43"/>
      <c r="D51" s="43"/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43"/>
      <c r="P51" s="43"/>
      <c r="Q51" s="43"/>
      <c r="R51" s="43"/>
      <c r="S51" s="43"/>
      <c r="T51" s="43"/>
      <c r="U51" s="43"/>
      <c r="V51" s="43"/>
      <c r="W51" s="43"/>
      <c r="X51" s="43"/>
      <c r="Y51" s="43"/>
      <c r="Z51" s="43"/>
      <c r="AA51" s="43"/>
      <c r="AB51" s="43"/>
      <c r="AC51" s="43"/>
      <c r="AD51" s="43"/>
      <c r="AE51" s="43"/>
      <c r="AF51" s="43"/>
      <c r="AG51" s="43"/>
      <c r="AH51" s="43"/>
      <c r="AI51" s="43"/>
      <c r="AJ51" s="43"/>
      <c r="AK51" s="43"/>
      <c r="AL51" s="43"/>
      <c r="AM51" s="43"/>
      <c r="AN51" s="43"/>
      <c r="AO51" s="43"/>
      <c r="AP51" s="43"/>
      <c r="AQ51" s="69" t="str">
        <f t="shared" si="0"/>
        <v/>
      </c>
      <c r="AR51" s="38"/>
    </row>
    <row r="52" spans="1:44" ht="20.100000000000001" customHeight="1">
      <c r="A52" s="65">
        <f>IF('Data Entry'!A54="","",'Data Entry'!A54)</f>
        <v>47</v>
      </c>
      <c r="B52" s="100" t="str">
        <f>IF('Data Entry'!B54="","",'Data Entry'!B54)</f>
        <v/>
      </c>
      <c r="C52" s="43"/>
      <c r="D52" s="43"/>
      <c r="E52" s="43"/>
      <c r="F52" s="43"/>
      <c r="G52" s="43"/>
      <c r="H52" s="43"/>
      <c r="I52" s="43"/>
      <c r="J52" s="43"/>
      <c r="K52" s="43"/>
      <c r="L52" s="43"/>
      <c r="M52" s="43"/>
      <c r="N52" s="43"/>
      <c r="O52" s="43"/>
      <c r="P52" s="43"/>
      <c r="Q52" s="43"/>
      <c r="R52" s="43"/>
      <c r="S52" s="43"/>
      <c r="T52" s="43"/>
      <c r="U52" s="43"/>
      <c r="V52" s="43"/>
      <c r="W52" s="43"/>
      <c r="X52" s="43"/>
      <c r="Y52" s="43"/>
      <c r="Z52" s="43"/>
      <c r="AA52" s="43"/>
      <c r="AB52" s="43"/>
      <c r="AC52" s="43"/>
      <c r="AD52" s="43"/>
      <c r="AE52" s="43"/>
      <c r="AF52" s="43"/>
      <c r="AG52" s="43"/>
      <c r="AH52" s="43"/>
      <c r="AI52" s="43"/>
      <c r="AJ52" s="43"/>
      <c r="AK52" s="43"/>
      <c r="AL52" s="43"/>
      <c r="AM52" s="43"/>
      <c r="AN52" s="43"/>
      <c r="AO52" s="43"/>
      <c r="AP52" s="43"/>
      <c r="AQ52" s="69" t="str">
        <f t="shared" si="0"/>
        <v/>
      </c>
      <c r="AR52" s="38"/>
    </row>
    <row r="53" spans="1:44" ht="20.100000000000001" customHeight="1">
      <c r="A53" s="65">
        <f>IF('Data Entry'!A55="","",'Data Entry'!A55)</f>
        <v>48</v>
      </c>
      <c r="B53" s="100" t="str">
        <f>IF('Data Entry'!B55="","",'Data Entry'!B55)</f>
        <v/>
      </c>
      <c r="C53" s="43"/>
      <c r="D53" s="43"/>
      <c r="E53" s="43"/>
      <c r="F53" s="43"/>
      <c r="G53" s="43"/>
      <c r="H53" s="43"/>
      <c r="I53" s="43"/>
      <c r="J53" s="43"/>
      <c r="K53" s="43"/>
      <c r="L53" s="43"/>
      <c r="M53" s="43"/>
      <c r="N53" s="43"/>
      <c r="O53" s="43"/>
      <c r="P53" s="43"/>
      <c r="Q53" s="43"/>
      <c r="R53" s="43"/>
      <c r="S53" s="43"/>
      <c r="T53" s="43"/>
      <c r="U53" s="43"/>
      <c r="V53" s="43"/>
      <c r="W53" s="43"/>
      <c r="X53" s="43"/>
      <c r="Y53" s="43"/>
      <c r="Z53" s="43"/>
      <c r="AA53" s="43"/>
      <c r="AB53" s="43"/>
      <c r="AC53" s="43"/>
      <c r="AD53" s="43"/>
      <c r="AE53" s="43"/>
      <c r="AF53" s="43"/>
      <c r="AG53" s="43"/>
      <c r="AH53" s="43"/>
      <c r="AI53" s="43"/>
      <c r="AJ53" s="43"/>
      <c r="AK53" s="43"/>
      <c r="AL53" s="43"/>
      <c r="AM53" s="43"/>
      <c r="AN53" s="43"/>
      <c r="AO53" s="43"/>
      <c r="AP53" s="43"/>
      <c r="AQ53" s="69" t="str">
        <f t="shared" si="0"/>
        <v/>
      </c>
      <c r="AR53" s="38"/>
    </row>
    <row r="54" spans="1:44" ht="20.100000000000001" customHeight="1">
      <c r="A54" s="65">
        <f>IF('Data Entry'!A56="","",'Data Entry'!A56)</f>
        <v>49</v>
      </c>
      <c r="B54" s="100" t="str">
        <f>IF('Data Entry'!B56="","",'Data Entry'!B56)</f>
        <v/>
      </c>
      <c r="C54" s="43"/>
      <c r="D54" s="43"/>
      <c r="E54" s="43"/>
      <c r="F54" s="43"/>
      <c r="G54" s="43"/>
      <c r="H54" s="43"/>
      <c r="I54" s="43"/>
      <c r="J54" s="43"/>
      <c r="K54" s="43"/>
      <c r="L54" s="43"/>
      <c r="M54" s="43"/>
      <c r="N54" s="43"/>
      <c r="O54" s="43"/>
      <c r="P54" s="43"/>
      <c r="Q54" s="43"/>
      <c r="R54" s="43"/>
      <c r="S54" s="43"/>
      <c r="T54" s="43"/>
      <c r="U54" s="43"/>
      <c r="V54" s="43"/>
      <c r="W54" s="43"/>
      <c r="X54" s="43"/>
      <c r="Y54" s="43"/>
      <c r="Z54" s="43"/>
      <c r="AA54" s="43"/>
      <c r="AB54" s="43"/>
      <c r="AC54" s="43"/>
      <c r="AD54" s="43"/>
      <c r="AE54" s="43"/>
      <c r="AF54" s="43"/>
      <c r="AG54" s="43"/>
      <c r="AH54" s="43"/>
      <c r="AI54" s="43"/>
      <c r="AJ54" s="43"/>
      <c r="AK54" s="43"/>
      <c r="AL54" s="43"/>
      <c r="AM54" s="43"/>
      <c r="AN54" s="43"/>
      <c r="AO54" s="43"/>
      <c r="AP54" s="43"/>
      <c r="AQ54" s="69" t="str">
        <f t="shared" si="0"/>
        <v/>
      </c>
      <c r="AR54" s="38"/>
    </row>
    <row r="55" spans="1:44" ht="20.100000000000001" customHeight="1">
      <c r="A55" s="65">
        <f>IF('Data Entry'!A57="","",'Data Entry'!A57)</f>
        <v>50</v>
      </c>
      <c r="B55" s="100" t="str">
        <f>IF('Data Entry'!B57="","",'Data Entry'!B57)</f>
        <v/>
      </c>
      <c r="C55" s="43"/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3"/>
      <c r="O55" s="43"/>
      <c r="P55" s="43"/>
      <c r="Q55" s="43"/>
      <c r="R55" s="43"/>
      <c r="S55" s="43"/>
      <c r="T55" s="43"/>
      <c r="U55" s="43"/>
      <c r="V55" s="43"/>
      <c r="W55" s="43"/>
      <c r="X55" s="43"/>
      <c r="Y55" s="43"/>
      <c r="Z55" s="43"/>
      <c r="AA55" s="43"/>
      <c r="AB55" s="43"/>
      <c r="AC55" s="43"/>
      <c r="AD55" s="43"/>
      <c r="AE55" s="43"/>
      <c r="AF55" s="43"/>
      <c r="AG55" s="43"/>
      <c r="AH55" s="43"/>
      <c r="AI55" s="43"/>
      <c r="AJ55" s="43"/>
      <c r="AK55" s="43"/>
      <c r="AL55" s="43"/>
      <c r="AM55" s="43"/>
      <c r="AN55" s="43"/>
      <c r="AO55" s="43"/>
      <c r="AP55" s="43"/>
      <c r="AQ55" s="69" t="str">
        <f t="shared" si="0"/>
        <v/>
      </c>
      <c r="AR55" s="38"/>
    </row>
    <row r="56" spans="1:44" ht="20.100000000000001" customHeight="1">
      <c r="A56" s="65">
        <f>IF('Data Entry'!A58="","",'Data Entry'!A58)</f>
        <v>51</v>
      </c>
      <c r="B56" s="100" t="str">
        <f>IF('Data Entry'!B58="","",'Data Entry'!B58)</f>
        <v/>
      </c>
      <c r="C56" s="43"/>
      <c r="D56" s="43"/>
      <c r="E56" s="43"/>
      <c r="F56" s="43"/>
      <c r="G56" s="43"/>
      <c r="H56" s="43"/>
      <c r="I56" s="43"/>
      <c r="J56" s="43"/>
      <c r="K56" s="43"/>
      <c r="L56" s="43"/>
      <c r="M56" s="43"/>
      <c r="N56" s="43"/>
      <c r="O56" s="43"/>
      <c r="P56" s="43"/>
      <c r="Q56" s="43"/>
      <c r="R56" s="43"/>
      <c r="S56" s="43"/>
      <c r="T56" s="43"/>
      <c r="U56" s="43"/>
      <c r="V56" s="43"/>
      <c r="W56" s="43"/>
      <c r="X56" s="43"/>
      <c r="Y56" s="43"/>
      <c r="Z56" s="43"/>
      <c r="AA56" s="43"/>
      <c r="AB56" s="43"/>
      <c r="AC56" s="43"/>
      <c r="AD56" s="43"/>
      <c r="AE56" s="43"/>
      <c r="AF56" s="43"/>
      <c r="AG56" s="43"/>
      <c r="AH56" s="43"/>
      <c r="AI56" s="43"/>
      <c r="AJ56" s="43"/>
      <c r="AK56" s="43"/>
      <c r="AL56" s="43"/>
      <c r="AM56" s="43"/>
      <c r="AN56" s="43"/>
      <c r="AO56" s="43"/>
      <c r="AP56" s="43"/>
      <c r="AQ56" s="69" t="str">
        <f t="shared" si="0"/>
        <v/>
      </c>
      <c r="AR56" s="38"/>
    </row>
    <row r="57" spans="1:44" ht="20.100000000000001" customHeight="1">
      <c r="A57" s="65">
        <f>IF('Data Entry'!A59="","",'Data Entry'!A59)</f>
        <v>52</v>
      </c>
      <c r="B57" s="100" t="str">
        <f>IF('Data Entry'!B59="","",'Data Entry'!B59)</f>
        <v/>
      </c>
      <c r="C57" s="43"/>
      <c r="D57" s="43"/>
      <c r="E57" s="43"/>
      <c r="F57" s="43"/>
      <c r="G57" s="43"/>
      <c r="H57" s="43"/>
      <c r="I57" s="43"/>
      <c r="J57" s="43"/>
      <c r="K57" s="43"/>
      <c r="L57" s="43"/>
      <c r="M57" s="43"/>
      <c r="N57" s="43"/>
      <c r="O57" s="43"/>
      <c r="P57" s="43"/>
      <c r="Q57" s="43"/>
      <c r="R57" s="43"/>
      <c r="S57" s="43"/>
      <c r="T57" s="43"/>
      <c r="U57" s="43"/>
      <c r="V57" s="43"/>
      <c r="W57" s="43"/>
      <c r="X57" s="43"/>
      <c r="Y57" s="43"/>
      <c r="Z57" s="43"/>
      <c r="AA57" s="43"/>
      <c r="AB57" s="43"/>
      <c r="AC57" s="43"/>
      <c r="AD57" s="43"/>
      <c r="AE57" s="43"/>
      <c r="AF57" s="43"/>
      <c r="AG57" s="43"/>
      <c r="AH57" s="43"/>
      <c r="AI57" s="43"/>
      <c r="AJ57" s="43"/>
      <c r="AK57" s="43"/>
      <c r="AL57" s="43"/>
      <c r="AM57" s="43"/>
      <c r="AN57" s="43"/>
      <c r="AO57" s="43"/>
      <c r="AP57" s="43"/>
      <c r="AQ57" s="69" t="str">
        <f t="shared" si="0"/>
        <v/>
      </c>
      <c r="AR57" s="38"/>
    </row>
    <row r="58" spans="1:44" ht="20.100000000000001" customHeight="1">
      <c r="A58" s="65">
        <f>IF('Data Entry'!A60="","",'Data Entry'!A60)</f>
        <v>53</v>
      </c>
      <c r="B58" s="100" t="str">
        <f>IF('Data Entry'!B60="","",'Data Entry'!B60)</f>
        <v/>
      </c>
      <c r="C58" s="43"/>
      <c r="D58" s="43"/>
      <c r="E58" s="43"/>
      <c r="F58" s="43"/>
      <c r="G58" s="43"/>
      <c r="H58" s="43"/>
      <c r="I58" s="43"/>
      <c r="J58" s="43"/>
      <c r="K58" s="43"/>
      <c r="L58" s="43"/>
      <c r="M58" s="43"/>
      <c r="N58" s="43"/>
      <c r="O58" s="43"/>
      <c r="P58" s="43"/>
      <c r="Q58" s="43"/>
      <c r="R58" s="43"/>
      <c r="S58" s="43"/>
      <c r="T58" s="43"/>
      <c r="U58" s="43"/>
      <c r="V58" s="43"/>
      <c r="W58" s="43"/>
      <c r="X58" s="43"/>
      <c r="Y58" s="43"/>
      <c r="Z58" s="43"/>
      <c r="AA58" s="43"/>
      <c r="AB58" s="43"/>
      <c r="AC58" s="43"/>
      <c r="AD58" s="43"/>
      <c r="AE58" s="43"/>
      <c r="AF58" s="43"/>
      <c r="AG58" s="43"/>
      <c r="AH58" s="43"/>
      <c r="AI58" s="43"/>
      <c r="AJ58" s="43"/>
      <c r="AK58" s="43"/>
      <c r="AL58" s="43"/>
      <c r="AM58" s="43"/>
      <c r="AN58" s="43"/>
      <c r="AO58" s="43"/>
      <c r="AP58" s="43"/>
      <c r="AQ58" s="69" t="str">
        <f t="shared" si="0"/>
        <v/>
      </c>
      <c r="AR58" s="38"/>
    </row>
    <row r="59" spans="1:44" ht="20.100000000000001" customHeight="1">
      <c r="A59" s="65">
        <f>IF('Data Entry'!A61="","",'Data Entry'!A61)</f>
        <v>54</v>
      </c>
      <c r="B59" s="100" t="str">
        <f>IF('Data Entry'!B61="","",'Data Entry'!B61)</f>
        <v/>
      </c>
      <c r="C59" s="43"/>
      <c r="D59" s="43"/>
      <c r="E59" s="43"/>
      <c r="F59" s="43"/>
      <c r="G59" s="43"/>
      <c r="H59" s="43"/>
      <c r="I59" s="43"/>
      <c r="J59" s="43"/>
      <c r="K59" s="43"/>
      <c r="L59" s="43"/>
      <c r="M59" s="43"/>
      <c r="N59" s="43"/>
      <c r="O59" s="43"/>
      <c r="P59" s="43"/>
      <c r="Q59" s="43"/>
      <c r="R59" s="43"/>
      <c r="S59" s="43"/>
      <c r="T59" s="43"/>
      <c r="U59" s="43"/>
      <c r="V59" s="43"/>
      <c r="W59" s="43"/>
      <c r="X59" s="43"/>
      <c r="Y59" s="43"/>
      <c r="Z59" s="43"/>
      <c r="AA59" s="43"/>
      <c r="AB59" s="43"/>
      <c r="AC59" s="43"/>
      <c r="AD59" s="43"/>
      <c r="AE59" s="43"/>
      <c r="AF59" s="43"/>
      <c r="AG59" s="43"/>
      <c r="AH59" s="43"/>
      <c r="AI59" s="43"/>
      <c r="AJ59" s="43"/>
      <c r="AK59" s="43"/>
      <c r="AL59" s="43"/>
      <c r="AM59" s="43"/>
      <c r="AN59" s="43"/>
      <c r="AO59" s="43"/>
      <c r="AP59" s="43"/>
      <c r="AQ59" s="69" t="str">
        <f t="shared" si="0"/>
        <v/>
      </c>
      <c r="AR59" s="38"/>
    </row>
    <row r="60" spans="1:44" ht="20.100000000000001" customHeight="1">
      <c r="A60" s="65">
        <f>IF('Data Entry'!A62="","",'Data Entry'!A62)</f>
        <v>55</v>
      </c>
      <c r="B60" s="100" t="str">
        <f>IF('Data Entry'!B62="","",'Data Entry'!B62)</f>
        <v/>
      </c>
      <c r="C60" s="43"/>
      <c r="D60" s="43"/>
      <c r="E60" s="43"/>
      <c r="F60" s="43"/>
      <c r="G60" s="43"/>
      <c r="H60" s="43"/>
      <c r="I60" s="43"/>
      <c r="J60" s="43"/>
      <c r="K60" s="43"/>
      <c r="L60" s="43"/>
      <c r="M60" s="43"/>
      <c r="N60" s="43"/>
      <c r="O60" s="43"/>
      <c r="P60" s="43"/>
      <c r="Q60" s="43"/>
      <c r="R60" s="43"/>
      <c r="S60" s="43"/>
      <c r="T60" s="43"/>
      <c r="U60" s="43"/>
      <c r="V60" s="43"/>
      <c r="W60" s="43"/>
      <c r="X60" s="43"/>
      <c r="Y60" s="43"/>
      <c r="Z60" s="43"/>
      <c r="AA60" s="43"/>
      <c r="AB60" s="43"/>
      <c r="AC60" s="43"/>
      <c r="AD60" s="43"/>
      <c r="AE60" s="43"/>
      <c r="AF60" s="43"/>
      <c r="AG60" s="43"/>
      <c r="AH60" s="43"/>
      <c r="AI60" s="43"/>
      <c r="AJ60" s="43"/>
      <c r="AK60" s="43"/>
      <c r="AL60" s="43"/>
      <c r="AM60" s="43"/>
      <c r="AN60" s="43"/>
      <c r="AO60" s="43"/>
      <c r="AP60" s="43"/>
      <c r="AQ60" s="69" t="str">
        <f t="shared" si="0"/>
        <v/>
      </c>
      <c r="AR60" s="38"/>
    </row>
    <row r="61" spans="1:44" ht="20.100000000000001" customHeight="1">
      <c r="A61" s="65">
        <f>IF('Data Entry'!A63="","",'Data Entry'!A63)</f>
        <v>56</v>
      </c>
      <c r="B61" s="100" t="str">
        <f>IF('Data Entry'!B63="","",'Data Entry'!B63)</f>
        <v/>
      </c>
      <c r="C61" s="43"/>
      <c r="D61" s="43"/>
      <c r="E61" s="43"/>
      <c r="F61" s="43"/>
      <c r="G61" s="43"/>
      <c r="H61" s="43"/>
      <c r="I61" s="43"/>
      <c r="J61" s="43"/>
      <c r="K61" s="43"/>
      <c r="L61" s="43"/>
      <c r="M61" s="43"/>
      <c r="N61" s="43"/>
      <c r="O61" s="43"/>
      <c r="P61" s="43"/>
      <c r="Q61" s="43"/>
      <c r="R61" s="43"/>
      <c r="S61" s="43"/>
      <c r="T61" s="43"/>
      <c r="U61" s="43"/>
      <c r="V61" s="43"/>
      <c r="W61" s="43"/>
      <c r="X61" s="43"/>
      <c r="Y61" s="43"/>
      <c r="Z61" s="43"/>
      <c r="AA61" s="43"/>
      <c r="AB61" s="43"/>
      <c r="AC61" s="43"/>
      <c r="AD61" s="43"/>
      <c r="AE61" s="43"/>
      <c r="AF61" s="43"/>
      <c r="AG61" s="43"/>
      <c r="AH61" s="43"/>
      <c r="AI61" s="43"/>
      <c r="AJ61" s="43"/>
      <c r="AK61" s="43"/>
      <c r="AL61" s="43"/>
      <c r="AM61" s="43"/>
      <c r="AN61" s="43"/>
      <c r="AO61" s="43"/>
      <c r="AP61" s="43"/>
      <c r="AQ61" s="69" t="str">
        <f t="shared" si="0"/>
        <v/>
      </c>
      <c r="AR61" s="38"/>
    </row>
    <row r="62" spans="1:44" ht="20.100000000000001" customHeight="1">
      <c r="A62" s="65">
        <f>IF('Data Entry'!A64="","",'Data Entry'!A64)</f>
        <v>57</v>
      </c>
      <c r="B62" s="100" t="str">
        <f>IF('Data Entry'!B64="","",'Data Entry'!B64)</f>
        <v/>
      </c>
      <c r="C62" s="43"/>
      <c r="D62" s="43"/>
      <c r="E62" s="43"/>
      <c r="F62" s="43"/>
      <c r="G62" s="43"/>
      <c r="H62" s="43"/>
      <c r="I62" s="43"/>
      <c r="J62" s="43"/>
      <c r="K62" s="43"/>
      <c r="L62" s="43"/>
      <c r="M62" s="43"/>
      <c r="N62" s="43"/>
      <c r="O62" s="43"/>
      <c r="P62" s="43"/>
      <c r="Q62" s="43"/>
      <c r="R62" s="43"/>
      <c r="S62" s="43"/>
      <c r="T62" s="43"/>
      <c r="U62" s="43"/>
      <c r="V62" s="43"/>
      <c r="W62" s="43"/>
      <c r="X62" s="43"/>
      <c r="Y62" s="43"/>
      <c r="Z62" s="43"/>
      <c r="AA62" s="43"/>
      <c r="AB62" s="43"/>
      <c r="AC62" s="43"/>
      <c r="AD62" s="43"/>
      <c r="AE62" s="43"/>
      <c r="AF62" s="43"/>
      <c r="AG62" s="43"/>
      <c r="AH62" s="43"/>
      <c r="AI62" s="43"/>
      <c r="AJ62" s="43"/>
      <c r="AK62" s="43"/>
      <c r="AL62" s="43"/>
      <c r="AM62" s="43"/>
      <c r="AN62" s="43"/>
      <c r="AO62" s="43"/>
      <c r="AP62" s="43"/>
      <c r="AQ62" s="69" t="str">
        <f t="shared" si="0"/>
        <v/>
      </c>
      <c r="AR62" s="38"/>
    </row>
    <row r="63" spans="1:44" ht="20.100000000000001" customHeight="1">
      <c r="A63" s="65">
        <f>IF('Data Entry'!A65="","",'Data Entry'!A65)</f>
        <v>58</v>
      </c>
      <c r="B63" s="100" t="str">
        <f>IF('Data Entry'!B65="","",'Data Entry'!B65)</f>
        <v/>
      </c>
      <c r="C63" s="43"/>
      <c r="D63" s="43"/>
      <c r="E63" s="43"/>
      <c r="F63" s="43"/>
      <c r="G63" s="43"/>
      <c r="H63" s="43"/>
      <c r="I63" s="43"/>
      <c r="J63" s="43"/>
      <c r="K63" s="43"/>
      <c r="L63" s="43"/>
      <c r="M63" s="43"/>
      <c r="N63" s="43"/>
      <c r="O63" s="43"/>
      <c r="P63" s="43"/>
      <c r="Q63" s="43"/>
      <c r="R63" s="43"/>
      <c r="S63" s="43"/>
      <c r="T63" s="43"/>
      <c r="U63" s="43"/>
      <c r="V63" s="43"/>
      <c r="W63" s="43"/>
      <c r="X63" s="43"/>
      <c r="Y63" s="43"/>
      <c r="Z63" s="43"/>
      <c r="AA63" s="43"/>
      <c r="AB63" s="43"/>
      <c r="AC63" s="43"/>
      <c r="AD63" s="43"/>
      <c r="AE63" s="43"/>
      <c r="AF63" s="43"/>
      <c r="AG63" s="43"/>
      <c r="AH63" s="43"/>
      <c r="AI63" s="43"/>
      <c r="AJ63" s="43"/>
      <c r="AK63" s="43"/>
      <c r="AL63" s="43"/>
      <c r="AM63" s="43"/>
      <c r="AN63" s="43"/>
      <c r="AO63" s="43"/>
      <c r="AP63" s="43"/>
      <c r="AQ63" s="69" t="str">
        <f t="shared" si="0"/>
        <v/>
      </c>
      <c r="AR63" s="38"/>
    </row>
    <row r="64" spans="1:44" ht="20.100000000000001" customHeight="1">
      <c r="A64" s="65">
        <f>IF('Data Entry'!A66="","",'Data Entry'!A66)</f>
        <v>59</v>
      </c>
      <c r="B64" s="100" t="str">
        <f>IF('Data Entry'!B66="","",'Data Entry'!B66)</f>
        <v/>
      </c>
      <c r="C64" s="43"/>
      <c r="D64" s="43"/>
      <c r="E64" s="43"/>
      <c r="F64" s="43"/>
      <c r="G64" s="43"/>
      <c r="H64" s="43"/>
      <c r="I64" s="43"/>
      <c r="J64" s="43"/>
      <c r="K64" s="43"/>
      <c r="L64" s="43"/>
      <c r="M64" s="43"/>
      <c r="N64" s="43"/>
      <c r="O64" s="43"/>
      <c r="P64" s="43"/>
      <c r="Q64" s="43"/>
      <c r="R64" s="43"/>
      <c r="S64" s="43"/>
      <c r="T64" s="43"/>
      <c r="U64" s="43"/>
      <c r="V64" s="43"/>
      <c r="W64" s="43"/>
      <c r="X64" s="43"/>
      <c r="Y64" s="43"/>
      <c r="Z64" s="43"/>
      <c r="AA64" s="43"/>
      <c r="AB64" s="43"/>
      <c r="AC64" s="43"/>
      <c r="AD64" s="43"/>
      <c r="AE64" s="43"/>
      <c r="AF64" s="43"/>
      <c r="AG64" s="43"/>
      <c r="AH64" s="43"/>
      <c r="AI64" s="43"/>
      <c r="AJ64" s="43"/>
      <c r="AK64" s="43"/>
      <c r="AL64" s="43"/>
      <c r="AM64" s="43"/>
      <c r="AN64" s="43"/>
      <c r="AO64" s="43"/>
      <c r="AP64" s="43"/>
      <c r="AQ64" s="69" t="str">
        <f t="shared" si="0"/>
        <v/>
      </c>
      <c r="AR64" s="38"/>
    </row>
    <row r="65" spans="1:44" ht="20.100000000000001" customHeight="1">
      <c r="A65" s="65">
        <f>IF('Data Entry'!A67="","",'Data Entry'!A67)</f>
        <v>60</v>
      </c>
      <c r="B65" s="100" t="str">
        <f>IF('Data Entry'!B67="","",'Data Entry'!B67)</f>
        <v/>
      </c>
      <c r="C65" s="43"/>
      <c r="D65" s="43"/>
      <c r="E65" s="43"/>
      <c r="F65" s="43"/>
      <c r="G65" s="43"/>
      <c r="H65" s="43"/>
      <c r="I65" s="43"/>
      <c r="J65" s="43"/>
      <c r="K65" s="43"/>
      <c r="L65" s="43"/>
      <c r="M65" s="43"/>
      <c r="N65" s="43"/>
      <c r="O65" s="43"/>
      <c r="P65" s="43"/>
      <c r="Q65" s="43"/>
      <c r="R65" s="43"/>
      <c r="S65" s="43"/>
      <c r="T65" s="43"/>
      <c r="U65" s="43"/>
      <c r="V65" s="43"/>
      <c r="W65" s="43"/>
      <c r="X65" s="43"/>
      <c r="Y65" s="43"/>
      <c r="Z65" s="43"/>
      <c r="AA65" s="43"/>
      <c r="AB65" s="43"/>
      <c r="AC65" s="43"/>
      <c r="AD65" s="43"/>
      <c r="AE65" s="43"/>
      <c r="AF65" s="43"/>
      <c r="AG65" s="43"/>
      <c r="AH65" s="43"/>
      <c r="AI65" s="43"/>
      <c r="AJ65" s="43"/>
      <c r="AK65" s="43"/>
      <c r="AL65" s="43"/>
      <c r="AM65" s="43"/>
      <c r="AN65" s="43"/>
      <c r="AO65" s="43"/>
      <c r="AP65" s="43"/>
      <c r="AQ65" s="69" t="str">
        <f t="shared" si="0"/>
        <v/>
      </c>
      <c r="AR65" s="38"/>
    </row>
  </sheetData>
  <sheetProtection algorithmName="SHA-512" hashValue="SRjZhivGC3SqkLd34FuiiPTyMzEwjBd2Aqidic9FCczQlYDBNXNjKSuXk4w5xeVmgpL3wx9RHc/VN9MhVLZNKQ==" saltValue="ydH6SfBrkWL5IBD3Wg3VdA==" spinCount="100000" sheet="1" objects="1" scenarios="1" formatCells="0"/>
  <protectedRanges>
    <protectedRange sqref="AR6:AR65" name="Range2"/>
    <protectedRange sqref="C6:AP65" name="Range1"/>
  </protectedRanges>
  <mergeCells count="18">
    <mergeCell ref="K2:P2"/>
    <mergeCell ref="K3:P3"/>
    <mergeCell ref="AR1:AR5"/>
    <mergeCell ref="A1:AQ1"/>
    <mergeCell ref="A2:A4"/>
    <mergeCell ref="B2:B4"/>
    <mergeCell ref="AQ2:AQ4"/>
    <mergeCell ref="AH2:AK2"/>
    <mergeCell ref="AL2:AP2"/>
    <mergeCell ref="Q3:T3"/>
    <mergeCell ref="U3:W3"/>
    <mergeCell ref="X3:AB3"/>
    <mergeCell ref="AC3:AG3"/>
    <mergeCell ref="AH3:AK3"/>
    <mergeCell ref="AL3:AP3"/>
    <mergeCell ref="Q2:AG2"/>
    <mergeCell ref="C2:J2"/>
    <mergeCell ref="C3:J3"/>
  </mergeCells>
  <conditionalFormatting sqref="A6:AR65">
    <cfRule type="expression" dxfId="7" priority="1">
      <formula>$A6=""</formula>
    </cfRule>
  </conditionalFormatting>
  <dataValidations count="2">
    <dataValidation type="whole" allowBlank="1" showInputMessage="1" showErrorMessage="1" errorTitle="વધારે માર્ક્સ" error="આપે લખેલ માર્ક્સ 10 માર્ક્સ થી વધારે છે.કૃપા કરીને ચોક્કસાઈ પૂર્વક જોઇને લખો." promptTitle="સત્ર ૧" prompt="સત્ર ૧ ના ગુણ લખો." sqref="C6:AP65" xr:uid="{BCD66754-0269-40B2-BEC8-93B69CDDD003}">
      <formula1>0</formula1>
      <formula2>5</formula2>
    </dataValidation>
    <dataValidation type="whole" allowBlank="1" showInputMessage="1" showErrorMessage="1" errorTitle="અયોગ્ય એન્ટ્રી" error="કૃપા કરીને 0 થી 200 વચ્ચેના ગુણ દાખલ કરો." promptTitle="પ્રથમ સત્ર-પત્રક બી." prompt="200 માંથી ગુણ મુકો." sqref="AR6:AR65" xr:uid="{4966A2A5-2811-49DE-8FD8-34C66F5F27E6}">
      <formula1>0</formula1>
      <formula2>200</formula2>
    </dataValidation>
  </dataValidations>
  <pageMargins left="0.23622047244094491" right="0.15748031496062992" top="0.38" bottom="0.39370078740157483" header="0.31496062992125984" footer="0.31496062992125984"/>
  <pageSetup paperSize="9" scale="88" orientation="landscape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52AA9E-7D9A-4E07-9B7F-4CD4FAC4DEA4}">
  <sheetPr>
    <tabColor rgb="FF00FF00"/>
  </sheetPr>
  <dimension ref="A1:AR65"/>
  <sheetViews>
    <sheetView showGridLines="0" workbookViewId="0">
      <pane xSplit="2" ySplit="5" topLeftCell="C6" activePane="bottomRight" state="frozen"/>
      <selection pane="topRight" activeCell="C1" sqref="C1"/>
      <selection pane="bottomLeft" activeCell="A6" sqref="A6"/>
      <selection pane="bottomRight" activeCell="C6" sqref="C6"/>
    </sheetView>
  </sheetViews>
  <sheetFormatPr defaultColWidth="9.109375" defaultRowHeight="14.4"/>
  <cols>
    <col min="1" max="1" width="4.109375" customWidth="1"/>
    <col min="2" max="2" width="21.6640625" customWidth="1"/>
    <col min="3" max="42" width="3.33203125" customWidth="1"/>
    <col min="43" max="43" width="4.88671875" customWidth="1"/>
  </cols>
  <sheetData>
    <row r="1" spans="1:44" ht="21" customHeight="1">
      <c r="A1" s="504" t="str">
        <f>"                   પત્રક બી - વ્યક્તિત્વ વિકાસ     -  સત્ર :- 2                                                       ધોરણ :- "&amp;'Data Entry'!J2</f>
        <v xml:space="preserve">                   પત્રક બી - વ્યક્તિત્વ વિકાસ     -  સત્ર :- 2                                                       ધોરણ :- 3</v>
      </c>
      <c r="B1" s="504"/>
      <c r="C1" s="504"/>
      <c r="D1" s="504"/>
      <c r="E1" s="504"/>
      <c r="F1" s="504"/>
      <c r="G1" s="504"/>
      <c r="H1" s="504"/>
      <c r="I1" s="504"/>
      <c r="J1" s="504"/>
      <c r="K1" s="504"/>
      <c r="L1" s="504"/>
      <c r="M1" s="504"/>
      <c r="N1" s="504"/>
      <c r="O1" s="504"/>
      <c r="P1" s="504"/>
      <c r="Q1" s="504"/>
      <c r="R1" s="504"/>
      <c r="S1" s="504"/>
      <c r="T1" s="504"/>
      <c r="U1" s="504"/>
      <c r="V1" s="504"/>
      <c r="W1" s="504"/>
      <c r="X1" s="504"/>
      <c r="Y1" s="504"/>
      <c r="Z1" s="504"/>
      <c r="AA1" s="504"/>
      <c r="AB1" s="504"/>
      <c r="AC1" s="504"/>
      <c r="AD1" s="504"/>
      <c r="AE1" s="504"/>
      <c r="AF1" s="504"/>
      <c r="AG1" s="504"/>
      <c r="AH1" s="504"/>
      <c r="AI1" s="504"/>
      <c r="AJ1" s="504"/>
      <c r="AK1" s="504"/>
      <c r="AL1" s="504"/>
      <c r="AM1" s="504"/>
      <c r="AN1" s="504"/>
      <c r="AO1" s="504"/>
      <c r="AP1" s="504"/>
      <c r="AQ1" s="504"/>
      <c r="AR1" s="488" t="s">
        <v>412</v>
      </c>
    </row>
    <row r="2" spans="1:44" ht="17.25" customHeight="1">
      <c r="A2" s="491" t="s">
        <v>17</v>
      </c>
      <c r="B2" s="491" t="s">
        <v>18</v>
      </c>
      <c r="C2" s="498" t="s">
        <v>409</v>
      </c>
      <c r="D2" s="499"/>
      <c r="E2" s="499"/>
      <c r="F2" s="499"/>
      <c r="G2" s="499"/>
      <c r="H2" s="499"/>
      <c r="I2" s="499"/>
      <c r="J2" s="500"/>
      <c r="K2" s="498" t="s">
        <v>410</v>
      </c>
      <c r="L2" s="499"/>
      <c r="M2" s="499"/>
      <c r="N2" s="499"/>
      <c r="O2" s="499"/>
      <c r="P2" s="500"/>
      <c r="Q2" s="495" t="s">
        <v>362</v>
      </c>
      <c r="R2" s="495"/>
      <c r="S2" s="495"/>
      <c r="T2" s="495"/>
      <c r="U2" s="495"/>
      <c r="V2" s="495"/>
      <c r="W2" s="495"/>
      <c r="X2" s="495"/>
      <c r="Y2" s="495"/>
      <c r="Z2" s="495"/>
      <c r="AA2" s="495"/>
      <c r="AB2" s="495"/>
      <c r="AC2" s="495"/>
      <c r="AD2" s="495"/>
      <c r="AE2" s="495"/>
      <c r="AF2" s="495"/>
      <c r="AG2" s="495"/>
      <c r="AH2" s="495" t="s">
        <v>363</v>
      </c>
      <c r="AI2" s="495"/>
      <c r="AJ2" s="495"/>
      <c r="AK2" s="495"/>
      <c r="AL2" s="495" t="s">
        <v>364</v>
      </c>
      <c r="AM2" s="495"/>
      <c r="AN2" s="495"/>
      <c r="AO2" s="495"/>
      <c r="AP2" s="495"/>
      <c r="AQ2" s="493" t="s">
        <v>108</v>
      </c>
      <c r="AR2" s="488"/>
    </row>
    <row r="3" spans="1:44" ht="18.75" customHeight="1">
      <c r="A3" s="491"/>
      <c r="B3" s="491"/>
      <c r="C3" s="501" t="s">
        <v>112</v>
      </c>
      <c r="D3" s="502"/>
      <c r="E3" s="502"/>
      <c r="F3" s="502"/>
      <c r="G3" s="502"/>
      <c r="H3" s="502"/>
      <c r="I3" s="502"/>
      <c r="J3" s="503"/>
      <c r="K3" s="501" t="s">
        <v>411</v>
      </c>
      <c r="L3" s="502"/>
      <c r="M3" s="502"/>
      <c r="N3" s="502"/>
      <c r="O3" s="502"/>
      <c r="P3" s="503"/>
      <c r="Q3" s="496" t="s">
        <v>365</v>
      </c>
      <c r="R3" s="496"/>
      <c r="S3" s="496"/>
      <c r="T3" s="496"/>
      <c r="U3" s="497" t="s">
        <v>366</v>
      </c>
      <c r="V3" s="497"/>
      <c r="W3" s="497"/>
      <c r="X3" s="497" t="s">
        <v>367</v>
      </c>
      <c r="Y3" s="497"/>
      <c r="Z3" s="497"/>
      <c r="AA3" s="497"/>
      <c r="AB3" s="497"/>
      <c r="AC3" s="497" t="s">
        <v>368</v>
      </c>
      <c r="AD3" s="497"/>
      <c r="AE3" s="497"/>
      <c r="AF3" s="497"/>
      <c r="AG3" s="497"/>
      <c r="AH3" s="497" t="s">
        <v>369</v>
      </c>
      <c r="AI3" s="497"/>
      <c r="AJ3" s="497"/>
      <c r="AK3" s="497"/>
      <c r="AL3" s="497" t="s">
        <v>109</v>
      </c>
      <c r="AM3" s="497"/>
      <c r="AN3" s="497"/>
      <c r="AO3" s="497"/>
      <c r="AP3" s="497"/>
      <c r="AQ3" s="494"/>
      <c r="AR3" s="488"/>
    </row>
    <row r="4" spans="1:44" ht="225.75" customHeight="1">
      <c r="A4" s="491"/>
      <c r="B4" s="492"/>
      <c r="C4" s="303" t="s">
        <v>370</v>
      </c>
      <c r="D4" s="303" t="s">
        <v>371</v>
      </c>
      <c r="E4" s="303" t="s">
        <v>372</v>
      </c>
      <c r="F4" s="303" t="s">
        <v>373</v>
      </c>
      <c r="G4" s="303" t="s">
        <v>374</v>
      </c>
      <c r="H4" s="303" t="s">
        <v>375</v>
      </c>
      <c r="I4" s="304" t="s">
        <v>376</v>
      </c>
      <c r="J4" s="303" t="s">
        <v>377</v>
      </c>
      <c r="K4" s="303" t="s">
        <v>378</v>
      </c>
      <c r="L4" s="303" t="s">
        <v>379</v>
      </c>
      <c r="M4" s="303" t="s">
        <v>380</v>
      </c>
      <c r="N4" s="303" t="s">
        <v>381</v>
      </c>
      <c r="O4" s="303" t="s">
        <v>382</v>
      </c>
      <c r="P4" s="305" t="s">
        <v>383</v>
      </c>
      <c r="Q4" s="303" t="s">
        <v>384</v>
      </c>
      <c r="R4" s="303" t="s">
        <v>385</v>
      </c>
      <c r="S4" s="303" t="s">
        <v>386</v>
      </c>
      <c r="T4" s="303" t="s">
        <v>387</v>
      </c>
      <c r="U4" s="303" t="s">
        <v>388</v>
      </c>
      <c r="V4" s="303" t="s">
        <v>389</v>
      </c>
      <c r="W4" s="303" t="s">
        <v>390</v>
      </c>
      <c r="X4" s="303" t="s">
        <v>110</v>
      </c>
      <c r="Y4" s="303" t="s">
        <v>391</v>
      </c>
      <c r="Z4" s="303" t="s">
        <v>392</v>
      </c>
      <c r="AA4" s="303" t="s">
        <v>393</v>
      </c>
      <c r="AB4" s="303" t="s">
        <v>394</v>
      </c>
      <c r="AC4" s="303" t="s">
        <v>395</v>
      </c>
      <c r="AD4" s="303" t="s">
        <v>396</v>
      </c>
      <c r="AE4" s="303" t="s">
        <v>397</v>
      </c>
      <c r="AF4" s="303" t="s">
        <v>398</v>
      </c>
      <c r="AG4" s="303" t="s">
        <v>399</v>
      </c>
      <c r="AH4" s="303" t="s">
        <v>400</v>
      </c>
      <c r="AI4" s="303" t="s">
        <v>401</v>
      </c>
      <c r="AJ4" s="303" t="s">
        <v>402</v>
      </c>
      <c r="AK4" s="303" t="s">
        <v>403</v>
      </c>
      <c r="AL4" s="303" t="s">
        <v>404</v>
      </c>
      <c r="AM4" s="303" t="s">
        <v>405</v>
      </c>
      <c r="AN4" s="303" t="s">
        <v>406</v>
      </c>
      <c r="AO4" s="303" t="s">
        <v>407</v>
      </c>
      <c r="AP4" s="303" t="s">
        <v>408</v>
      </c>
      <c r="AQ4" s="494"/>
      <c r="AR4" s="488"/>
    </row>
    <row r="5" spans="1:44" ht="22.2">
      <c r="A5" s="108" t="s">
        <v>111</v>
      </c>
      <c r="B5" s="108"/>
      <c r="C5" s="109">
        <v>1</v>
      </c>
      <c r="D5" s="109">
        <v>2</v>
      </c>
      <c r="E5" s="109">
        <v>3</v>
      </c>
      <c r="F5" s="109">
        <v>4</v>
      </c>
      <c r="G5" s="109">
        <v>5</v>
      </c>
      <c r="H5" s="109">
        <v>6</v>
      </c>
      <c r="I5" s="109">
        <v>7</v>
      </c>
      <c r="J5" s="109">
        <v>8</v>
      </c>
      <c r="K5" s="109">
        <v>9</v>
      </c>
      <c r="L5" s="109">
        <v>10</v>
      </c>
      <c r="M5" s="109">
        <v>11</v>
      </c>
      <c r="N5" s="109">
        <v>12</v>
      </c>
      <c r="O5" s="109">
        <v>13</v>
      </c>
      <c r="P5" s="110">
        <v>14</v>
      </c>
      <c r="Q5" s="109">
        <v>15</v>
      </c>
      <c r="R5" s="109">
        <v>16</v>
      </c>
      <c r="S5" s="109">
        <v>17</v>
      </c>
      <c r="T5" s="109">
        <v>18</v>
      </c>
      <c r="U5" s="109">
        <v>19</v>
      </c>
      <c r="V5" s="109">
        <v>20</v>
      </c>
      <c r="W5" s="109">
        <v>21</v>
      </c>
      <c r="X5" s="109">
        <v>22</v>
      </c>
      <c r="Y5" s="109">
        <v>23</v>
      </c>
      <c r="Z5" s="109">
        <v>24</v>
      </c>
      <c r="AA5" s="109">
        <v>25</v>
      </c>
      <c r="AB5" s="109">
        <v>26</v>
      </c>
      <c r="AC5" s="109">
        <v>27</v>
      </c>
      <c r="AD5" s="109">
        <v>28</v>
      </c>
      <c r="AE5" s="109">
        <v>29</v>
      </c>
      <c r="AF5" s="109">
        <v>30</v>
      </c>
      <c r="AG5" s="109">
        <v>31</v>
      </c>
      <c r="AH5" s="109">
        <v>32</v>
      </c>
      <c r="AI5" s="109">
        <v>33</v>
      </c>
      <c r="AJ5" s="109">
        <v>34</v>
      </c>
      <c r="AK5" s="109">
        <v>35</v>
      </c>
      <c r="AL5" s="109">
        <v>36</v>
      </c>
      <c r="AM5" s="109">
        <v>37</v>
      </c>
      <c r="AN5" s="109">
        <v>38</v>
      </c>
      <c r="AO5" s="109">
        <v>39</v>
      </c>
      <c r="AP5" s="109">
        <v>40</v>
      </c>
      <c r="AQ5" s="38"/>
      <c r="AR5" s="489"/>
    </row>
    <row r="6" spans="1:44" ht="20.100000000000001" customHeight="1">
      <c r="A6" s="65">
        <f>IF('Data Entry'!A8="","",'Data Entry'!A8)</f>
        <v>1</v>
      </c>
      <c r="B6" s="100" t="str">
        <f>IF('Data Entry'!B8="","",'Data Entry'!B8)</f>
        <v>પટેલ બ્રિજેશકુમાર કાળાભાઈ</v>
      </c>
      <c r="C6" s="44">
        <v>5</v>
      </c>
      <c r="D6" s="44">
        <v>5</v>
      </c>
      <c r="E6" s="44">
        <v>4</v>
      </c>
      <c r="F6" s="44">
        <v>5</v>
      </c>
      <c r="G6" s="44">
        <v>5</v>
      </c>
      <c r="H6" s="44">
        <v>3</v>
      </c>
      <c r="I6" s="44">
        <v>3</v>
      </c>
      <c r="J6" s="44">
        <v>3</v>
      </c>
      <c r="K6" s="44">
        <v>3</v>
      </c>
      <c r="L6" s="44">
        <v>5</v>
      </c>
      <c r="M6" s="44">
        <v>3</v>
      </c>
      <c r="N6" s="44">
        <v>5</v>
      </c>
      <c r="O6" s="44">
        <v>3</v>
      </c>
      <c r="P6" s="44">
        <v>3</v>
      </c>
      <c r="Q6" s="44">
        <v>3</v>
      </c>
      <c r="R6" s="44">
        <v>5</v>
      </c>
      <c r="S6" s="44">
        <v>3</v>
      </c>
      <c r="T6" s="44">
        <v>5</v>
      </c>
      <c r="U6" s="44">
        <v>5</v>
      </c>
      <c r="V6" s="44">
        <v>3</v>
      </c>
      <c r="W6" s="44">
        <v>4</v>
      </c>
      <c r="X6" s="44">
        <v>3</v>
      </c>
      <c r="Y6" s="44">
        <v>3</v>
      </c>
      <c r="Z6" s="44">
        <v>4</v>
      </c>
      <c r="AA6" s="44">
        <v>3</v>
      </c>
      <c r="AB6" s="44">
        <v>4</v>
      </c>
      <c r="AC6" s="44">
        <v>5</v>
      </c>
      <c r="AD6" s="44">
        <v>3</v>
      </c>
      <c r="AE6" s="44">
        <v>3</v>
      </c>
      <c r="AF6" s="44">
        <v>4</v>
      </c>
      <c r="AG6" s="44">
        <v>5</v>
      </c>
      <c r="AH6" s="44">
        <v>5</v>
      </c>
      <c r="AI6" s="44">
        <v>5</v>
      </c>
      <c r="AJ6" s="44">
        <v>4</v>
      </c>
      <c r="AK6" s="44">
        <v>3</v>
      </c>
      <c r="AL6" s="44">
        <v>4</v>
      </c>
      <c r="AM6" s="44">
        <v>5</v>
      </c>
      <c r="AN6" s="44">
        <v>3</v>
      </c>
      <c r="AO6" s="44">
        <v>4</v>
      </c>
      <c r="AP6" s="44">
        <v>5</v>
      </c>
      <c r="AQ6" s="69">
        <f>IF(AR6="",IF(OR(C6="",D6="",E6="",F6="",G6="",H6="",I6="",J6="",K6="",L6="",M6="",N6="",O6="",P6="",Q6="",R6="",S6="",T6="",U6="",V6="",W6="",X6="",Y6="",Z6="",AA6="",AB6="",AC6="",AD6="",AE6="",AF6="",AG6="",AH6="",AI6="",AJ6="",AK6="",AL6="",AM6="",AN6="",AO6="",AP6=""),"",SUM(C6:AP6)),AR6)</f>
        <v>158</v>
      </c>
      <c r="AR6" s="38"/>
    </row>
    <row r="7" spans="1:44" ht="20.100000000000001" customHeight="1">
      <c r="A7" s="65">
        <f>IF('Data Entry'!A9="","",'Data Entry'!A9)</f>
        <v>2</v>
      </c>
      <c r="B7" s="100" t="str">
        <f>IF('Data Entry'!B9="","",'Data Entry'!B9)</f>
        <v/>
      </c>
      <c r="C7" s="43"/>
      <c r="D7" s="43"/>
      <c r="E7" s="43"/>
      <c r="F7" s="43"/>
      <c r="G7" s="43"/>
      <c r="H7" s="43"/>
      <c r="I7" s="43"/>
      <c r="J7" s="43"/>
      <c r="K7" s="43"/>
      <c r="L7" s="43"/>
      <c r="M7" s="43"/>
      <c r="N7" s="43"/>
      <c r="O7" s="43"/>
      <c r="P7" s="43"/>
      <c r="Q7" s="43"/>
      <c r="R7" s="43"/>
      <c r="S7" s="43"/>
      <c r="T7" s="43"/>
      <c r="U7" s="43"/>
      <c r="V7" s="43"/>
      <c r="W7" s="43"/>
      <c r="X7" s="43"/>
      <c r="Y7" s="43"/>
      <c r="Z7" s="43"/>
      <c r="AA7" s="43"/>
      <c r="AB7" s="43"/>
      <c r="AC7" s="43"/>
      <c r="AD7" s="43"/>
      <c r="AE7" s="43"/>
      <c r="AF7" s="43"/>
      <c r="AG7" s="43"/>
      <c r="AH7" s="43"/>
      <c r="AI7" s="43"/>
      <c r="AJ7" s="43"/>
      <c r="AK7" s="43"/>
      <c r="AL7" s="43"/>
      <c r="AM7" s="43"/>
      <c r="AN7" s="43"/>
      <c r="AO7" s="43"/>
      <c r="AP7" s="43"/>
      <c r="AQ7" s="69" t="str">
        <f t="shared" ref="AQ7:AQ65" si="0">IF(AR7="",IF(OR(C7="",D7="",E7="",F7="",G7="",H7="",I7="",J7="",K7="",L7="",M7="",N7="",O7="",P7="",Q7="",R7="",S7="",T7="",U7="",V7="",W7="",X7="",Y7="",Z7="",AA7="",AB7="",AC7="",AD7="",AE7="",AF7="",AG7="",AH7="",AI7="",AJ7="",AK7="",AL7="",AM7="",AN7="",AO7="",AP7=""),"",SUM(C7:AP7)),AR7)</f>
        <v/>
      </c>
      <c r="AR7" s="38"/>
    </row>
    <row r="8" spans="1:44" ht="20.100000000000001" customHeight="1">
      <c r="A8" s="65">
        <f>IF('Data Entry'!A10="","",'Data Entry'!A10)</f>
        <v>3</v>
      </c>
      <c r="B8" s="100" t="str">
        <f>IF('Data Entry'!B10="","",'Data Entry'!B10)</f>
        <v/>
      </c>
      <c r="C8" s="43"/>
      <c r="D8" s="43"/>
      <c r="E8" s="43"/>
      <c r="F8" s="43"/>
      <c r="G8" s="43"/>
      <c r="H8" s="43"/>
      <c r="I8" s="43"/>
      <c r="J8" s="43"/>
      <c r="K8" s="43"/>
      <c r="L8" s="43"/>
      <c r="M8" s="43"/>
      <c r="N8" s="43"/>
      <c r="O8" s="43"/>
      <c r="P8" s="43"/>
      <c r="Q8" s="43"/>
      <c r="R8" s="43"/>
      <c r="S8" s="43"/>
      <c r="T8" s="43"/>
      <c r="U8" s="43"/>
      <c r="V8" s="43"/>
      <c r="W8" s="43"/>
      <c r="X8" s="43"/>
      <c r="Y8" s="43"/>
      <c r="Z8" s="43"/>
      <c r="AA8" s="43"/>
      <c r="AB8" s="43"/>
      <c r="AC8" s="43"/>
      <c r="AD8" s="43"/>
      <c r="AE8" s="43"/>
      <c r="AF8" s="43"/>
      <c r="AG8" s="43"/>
      <c r="AH8" s="43"/>
      <c r="AI8" s="43"/>
      <c r="AJ8" s="43"/>
      <c r="AK8" s="43"/>
      <c r="AL8" s="43"/>
      <c r="AM8" s="43"/>
      <c r="AN8" s="43"/>
      <c r="AO8" s="43"/>
      <c r="AP8" s="43"/>
      <c r="AQ8" s="69" t="str">
        <f t="shared" si="0"/>
        <v/>
      </c>
      <c r="AR8" s="38"/>
    </row>
    <row r="9" spans="1:44" ht="20.100000000000001" customHeight="1">
      <c r="A9" s="65">
        <f>IF('Data Entry'!A11="","",'Data Entry'!A11)</f>
        <v>4</v>
      </c>
      <c r="B9" s="100" t="str">
        <f>IF('Data Entry'!B11="","",'Data Entry'!B11)</f>
        <v/>
      </c>
      <c r="C9" s="43"/>
      <c r="D9" s="43"/>
      <c r="E9" s="43"/>
      <c r="F9" s="43"/>
      <c r="G9" s="43"/>
      <c r="H9" s="43"/>
      <c r="I9" s="43"/>
      <c r="J9" s="43"/>
      <c r="K9" s="43"/>
      <c r="L9" s="43"/>
      <c r="M9" s="43"/>
      <c r="N9" s="43"/>
      <c r="O9" s="43"/>
      <c r="P9" s="43"/>
      <c r="Q9" s="43"/>
      <c r="R9" s="43"/>
      <c r="S9" s="43"/>
      <c r="T9" s="43"/>
      <c r="U9" s="43"/>
      <c r="V9" s="43"/>
      <c r="W9" s="43"/>
      <c r="X9" s="43"/>
      <c r="Y9" s="43"/>
      <c r="Z9" s="43"/>
      <c r="AA9" s="43"/>
      <c r="AB9" s="43"/>
      <c r="AC9" s="43"/>
      <c r="AD9" s="43"/>
      <c r="AE9" s="43"/>
      <c r="AF9" s="43"/>
      <c r="AG9" s="43"/>
      <c r="AH9" s="43"/>
      <c r="AI9" s="43"/>
      <c r="AJ9" s="43"/>
      <c r="AK9" s="43"/>
      <c r="AL9" s="43"/>
      <c r="AM9" s="43"/>
      <c r="AN9" s="43"/>
      <c r="AO9" s="43"/>
      <c r="AP9" s="43"/>
      <c r="AQ9" s="69" t="str">
        <f t="shared" si="0"/>
        <v/>
      </c>
      <c r="AR9" s="38"/>
    </row>
    <row r="10" spans="1:44" ht="20.100000000000001" customHeight="1">
      <c r="A10" s="65">
        <f>IF('Data Entry'!A12="","",'Data Entry'!A12)</f>
        <v>5</v>
      </c>
      <c r="B10" s="100" t="str">
        <f>IF('Data Entry'!B12="","",'Data Entry'!B12)</f>
        <v/>
      </c>
      <c r="C10" s="43"/>
      <c r="D10" s="43"/>
      <c r="E10" s="43"/>
      <c r="F10" s="43"/>
      <c r="G10" s="43"/>
      <c r="H10" s="43"/>
      <c r="I10" s="43"/>
      <c r="J10" s="43"/>
      <c r="K10" s="43"/>
      <c r="L10" s="43"/>
      <c r="M10" s="43"/>
      <c r="N10" s="43"/>
      <c r="O10" s="43"/>
      <c r="P10" s="43"/>
      <c r="Q10" s="43"/>
      <c r="R10" s="43"/>
      <c r="S10" s="43"/>
      <c r="T10" s="43"/>
      <c r="U10" s="43"/>
      <c r="V10" s="43"/>
      <c r="W10" s="43"/>
      <c r="X10" s="43"/>
      <c r="Y10" s="43"/>
      <c r="Z10" s="43"/>
      <c r="AA10" s="43"/>
      <c r="AB10" s="43"/>
      <c r="AC10" s="43"/>
      <c r="AD10" s="43"/>
      <c r="AE10" s="43"/>
      <c r="AF10" s="43"/>
      <c r="AG10" s="43"/>
      <c r="AH10" s="43"/>
      <c r="AI10" s="43"/>
      <c r="AJ10" s="43"/>
      <c r="AK10" s="43"/>
      <c r="AL10" s="43"/>
      <c r="AM10" s="43"/>
      <c r="AN10" s="43"/>
      <c r="AO10" s="43"/>
      <c r="AP10" s="43"/>
      <c r="AQ10" s="69" t="str">
        <f t="shared" si="0"/>
        <v/>
      </c>
      <c r="AR10" s="38"/>
    </row>
    <row r="11" spans="1:44" ht="20.100000000000001" customHeight="1">
      <c r="A11" s="65">
        <f>IF('Data Entry'!A13="","",'Data Entry'!A13)</f>
        <v>6</v>
      </c>
      <c r="B11" s="100" t="str">
        <f>IF('Data Entry'!B13="","",'Data Entry'!B13)</f>
        <v/>
      </c>
      <c r="C11" s="43"/>
      <c r="D11" s="43"/>
      <c r="E11" s="43"/>
      <c r="F11" s="43"/>
      <c r="G11" s="43"/>
      <c r="H11" s="43"/>
      <c r="I11" s="43"/>
      <c r="J11" s="43"/>
      <c r="K11" s="43"/>
      <c r="L11" s="43"/>
      <c r="M11" s="43"/>
      <c r="N11" s="43"/>
      <c r="O11" s="43"/>
      <c r="P11" s="43"/>
      <c r="Q11" s="43"/>
      <c r="R11" s="43"/>
      <c r="S11" s="43"/>
      <c r="T11" s="43"/>
      <c r="U11" s="43"/>
      <c r="V11" s="43"/>
      <c r="W11" s="43"/>
      <c r="X11" s="43"/>
      <c r="Y11" s="43"/>
      <c r="Z11" s="43"/>
      <c r="AA11" s="43"/>
      <c r="AB11" s="43"/>
      <c r="AC11" s="43"/>
      <c r="AD11" s="43"/>
      <c r="AE11" s="43"/>
      <c r="AF11" s="43"/>
      <c r="AG11" s="43"/>
      <c r="AH11" s="43"/>
      <c r="AI11" s="43"/>
      <c r="AJ11" s="43"/>
      <c r="AK11" s="43"/>
      <c r="AL11" s="43"/>
      <c r="AM11" s="43"/>
      <c r="AN11" s="43"/>
      <c r="AO11" s="43"/>
      <c r="AP11" s="43"/>
      <c r="AQ11" s="69" t="str">
        <f t="shared" si="0"/>
        <v/>
      </c>
      <c r="AR11" s="38"/>
    </row>
    <row r="12" spans="1:44" ht="20.100000000000001" customHeight="1">
      <c r="A12" s="65">
        <f>IF('Data Entry'!A14="","",'Data Entry'!A14)</f>
        <v>7</v>
      </c>
      <c r="B12" s="100" t="str">
        <f>IF('Data Entry'!B14="","",'Data Entry'!B14)</f>
        <v/>
      </c>
      <c r="C12" s="43"/>
      <c r="D12" s="43"/>
      <c r="E12" s="43"/>
      <c r="F12" s="43"/>
      <c r="G12" s="43"/>
      <c r="H12" s="43"/>
      <c r="I12" s="43"/>
      <c r="J12" s="43"/>
      <c r="K12" s="43"/>
      <c r="L12" s="43"/>
      <c r="M12" s="43"/>
      <c r="N12" s="43"/>
      <c r="O12" s="43"/>
      <c r="P12" s="43"/>
      <c r="Q12" s="43"/>
      <c r="R12" s="43"/>
      <c r="S12" s="43"/>
      <c r="T12" s="43"/>
      <c r="U12" s="43"/>
      <c r="V12" s="43"/>
      <c r="W12" s="43"/>
      <c r="X12" s="43"/>
      <c r="Y12" s="43"/>
      <c r="Z12" s="43"/>
      <c r="AA12" s="43"/>
      <c r="AB12" s="43"/>
      <c r="AC12" s="43"/>
      <c r="AD12" s="43"/>
      <c r="AE12" s="43"/>
      <c r="AF12" s="43"/>
      <c r="AG12" s="43"/>
      <c r="AH12" s="43"/>
      <c r="AI12" s="43"/>
      <c r="AJ12" s="43"/>
      <c r="AK12" s="43"/>
      <c r="AL12" s="43"/>
      <c r="AM12" s="43"/>
      <c r="AN12" s="43"/>
      <c r="AO12" s="43"/>
      <c r="AP12" s="43"/>
      <c r="AQ12" s="69" t="str">
        <f t="shared" si="0"/>
        <v/>
      </c>
      <c r="AR12" s="38"/>
    </row>
    <row r="13" spans="1:44" ht="20.100000000000001" customHeight="1">
      <c r="A13" s="65">
        <f>IF('Data Entry'!A15="","",'Data Entry'!A15)</f>
        <v>8</v>
      </c>
      <c r="B13" s="100" t="str">
        <f>IF('Data Entry'!B15="","",'Data Entry'!B15)</f>
        <v/>
      </c>
      <c r="C13" s="43"/>
      <c r="D13" s="43"/>
      <c r="E13" s="43"/>
      <c r="F13" s="43"/>
      <c r="G13" s="43"/>
      <c r="H13" s="43"/>
      <c r="I13" s="43"/>
      <c r="J13" s="43"/>
      <c r="K13" s="43"/>
      <c r="L13" s="43"/>
      <c r="M13" s="43"/>
      <c r="N13" s="43"/>
      <c r="O13" s="43"/>
      <c r="P13" s="43"/>
      <c r="Q13" s="43"/>
      <c r="R13" s="43"/>
      <c r="S13" s="43"/>
      <c r="T13" s="43"/>
      <c r="U13" s="43"/>
      <c r="V13" s="43"/>
      <c r="W13" s="43"/>
      <c r="X13" s="43"/>
      <c r="Y13" s="43"/>
      <c r="Z13" s="43"/>
      <c r="AA13" s="43"/>
      <c r="AB13" s="43"/>
      <c r="AC13" s="43"/>
      <c r="AD13" s="43"/>
      <c r="AE13" s="43"/>
      <c r="AF13" s="43"/>
      <c r="AG13" s="43"/>
      <c r="AH13" s="43"/>
      <c r="AI13" s="43"/>
      <c r="AJ13" s="43"/>
      <c r="AK13" s="43"/>
      <c r="AL13" s="43"/>
      <c r="AM13" s="43"/>
      <c r="AN13" s="43"/>
      <c r="AO13" s="43"/>
      <c r="AP13" s="43"/>
      <c r="AQ13" s="69" t="str">
        <f t="shared" si="0"/>
        <v/>
      </c>
      <c r="AR13" s="38"/>
    </row>
    <row r="14" spans="1:44" ht="20.100000000000001" customHeight="1">
      <c r="A14" s="65">
        <f>IF('Data Entry'!A16="","",'Data Entry'!A16)</f>
        <v>9</v>
      </c>
      <c r="B14" s="100" t="str">
        <f>IF('Data Entry'!B16="","",'Data Entry'!B16)</f>
        <v/>
      </c>
      <c r="C14" s="43"/>
      <c r="D14" s="43"/>
      <c r="E14" s="43"/>
      <c r="F14" s="43"/>
      <c r="G14" s="43"/>
      <c r="H14" s="43"/>
      <c r="I14" s="43"/>
      <c r="J14" s="43"/>
      <c r="K14" s="43"/>
      <c r="L14" s="43"/>
      <c r="M14" s="43"/>
      <c r="N14" s="43"/>
      <c r="O14" s="43"/>
      <c r="P14" s="43"/>
      <c r="Q14" s="43"/>
      <c r="R14" s="43"/>
      <c r="S14" s="43"/>
      <c r="T14" s="43"/>
      <c r="U14" s="43"/>
      <c r="V14" s="43"/>
      <c r="W14" s="43"/>
      <c r="X14" s="43"/>
      <c r="Y14" s="43"/>
      <c r="Z14" s="43"/>
      <c r="AA14" s="43"/>
      <c r="AB14" s="43"/>
      <c r="AC14" s="43"/>
      <c r="AD14" s="43"/>
      <c r="AE14" s="43"/>
      <c r="AF14" s="43"/>
      <c r="AG14" s="43"/>
      <c r="AH14" s="43"/>
      <c r="AI14" s="43"/>
      <c r="AJ14" s="43"/>
      <c r="AK14" s="43"/>
      <c r="AL14" s="43"/>
      <c r="AM14" s="43"/>
      <c r="AN14" s="43"/>
      <c r="AO14" s="43"/>
      <c r="AP14" s="43"/>
      <c r="AQ14" s="69" t="str">
        <f t="shared" si="0"/>
        <v/>
      </c>
      <c r="AR14" s="38"/>
    </row>
    <row r="15" spans="1:44" ht="20.100000000000001" customHeight="1">
      <c r="A15" s="65">
        <f>IF('Data Entry'!A17="","",'Data Entry'!A17)</f>
        <v>10</v>
      </c>
      <c r="B15" s="100" t="str">
        <f>IF('Data Entry'!B17="","",'Data Entry'!B17)</f>
        <v/>
      </c>
      <c r="C15" s="43"/>
      <c r="D15" s="43"/>
      <c r="E15" s="43"/>
      <c r="F15" s="43"/>
      <c r="G15" s="43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3"/>
      <c r="S15" s="43"/>
      <c r="T15" s="43"/>
      <c r="U15" s="43"/>
      <c r="V15" s="43"/>
      <c r="W15" s="43"/>
      <c r="X15" s="43"/>
      <c r="Y15" s="43"/>
      <c r="Z15" s="43"/>
      <c r="AA15" s="43"/>
      <c r="AB15" s="43"/>
      <c r="AC15" s="43"/>
      <c r="AD15" s="43"/>
      <c r="AE15" s="43"/>
      <c r="AF15" s="43"/>
      <c r="AG15" s="43"/>
      <c r="AH15" s="43"/>
      <c r="AI15" s="43"/>
      <c r="AJ15" s="43"/>
      <c r="AK15" s="43"/>
      <c r="AL15" s="43"/>
      <c r="AM15" s="43"/>
      <c r="AN15" s="43"/>
      <c r="AO15" s="43"/>
      <c r="AP15" s="43"/>
      <c r="AQ15" s="69" t="str">
        <f t="shared" si="0"/>
        <v/>
      </c>
      <c r="AR15" s="38"/>
    </row>
    <row r="16" spans="1:44" ht="20.100000000000001" customHeight="1">
      <c r="A16" s="65">
        <f>IF('Data Entry'!A18="","",'Data Entry'!A18)</f>
        <v>11</v>
      </c>
      <c r="B16" s="100" t="str">
        <f>IF('Data Entry'!B18="","",'Data Entry'!B18)</f>
        <v/>
      </c>
      <c r="C16" s="43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  <c r="S16" s="43"/>
      <c r="T16" s="43"/>
      <c r="U16" s="43"/>
      <c r="V16" s="43"/>
      <c r="W16" s="43"/>
      <c r="X16" s="43"/>
      <c r="Y16" s="43"/>
      <c r="Z16" s="43"/>
      <c r="AA16" s="43"/>
      <c r="AB16" s="43"/>
      <c r="AC16" s="43"/>
      <c r="AD16" s="43"/>
      <c r="AE16" s="43"/>
      <c r="AF16" s="43"/>
      <c r="AG16" s="43"/>
      <c r="AH16" s="43"/>
      <c r="AI16" s="43"/>
      <c r="AJ16" s="43"/>
      <c r="AK16" s="43"/>
      <c r="AL16" s="43"/>
      <c r="AM16" s="43"/>
      <c r="AN16" s="43"/>
      <c r="AO16" s="43"/>
      <c r="AP16" s="43"/>
      <c r="AQ16" s="69" t="str">
        <f t="shared" si="0"/>
        <v/>
      </c>
      <c r="AR16" s="38"/>
    </row>
    <row r="17" spans="1:44" ht="20.100000000000001" customHeight="1">
      <c r="A17" s="65">
        <f>IF('Data Entry'!A19="","",'Data Entry'!A19)</f>
        <v>12</v>
      </c>
      <c r="B17" s="100" t="str">
        <f>IF('Data Entry'!B19="","",'Data Entry'!B19)</f>
        <v/>
      </c>
      <c r="C17" s="43"/>
      <c r="D17" s="43"/>
      <c r="E17" s="43"/>
      <c r="F17" s="43"/>
      <c r="G17" s="43"/>
      <c r="H17" s="43"/>
      <c r="I17" s="43"/>
      <c r="J17" s="43"/>
      <c r="K17" s="43"/>
      <c r="L17" s="43"/>
      <c r="M17" s="43"/>
      <c r="N17" s="43"/>
      <c r="O17" s="43"/>
      <c r="P17" s="43"/>
      <c r="Q17" s="43"/>
      <c r="R17" s="43"/>
      <c r="S17" s="43"/>
      <c r="T17" s="43"/>
      <c r="U17" s="43"/>
      <c r="V17" s="43"/>
      <c r="W17" s="43"/>
      <c r="X17" s="43"/>
      <c r="Y17" s="43"/>
      <c r="Z17" s="43"/>
      <c r="AA17" s="43"/>
      <c r="AB17" s="43"/>
      <c r="AC17" s="43"/>
      <c r="AD17" s="43"/>
      <c r="AE17" s="43"/>
      <c r="AF17" s="43"/>
      <c r="AG17" s="43"/>
      <c r="AH17" s="43"/>
      <c r="AI17" s="43"/>
      <c r="AJ17" s="43"/>
      <c r="AK17" s="43"/>
      <c r="AL17" s="43"/>
      <c r="AM17" s="43"/>
      <c r="AN17" s="43"/>
      <c r="AO17" s="43"/>
      <c r="AP17" s="43"/>
      <c r="AQ17" s="69" t="str">
        <f t="shared" si="0"/>
        <v/>
      </c>
      <c r="AR17" s="38"/>
    </row>
    <row r="18" spans="1:44" ht="20.100000000000001" customHeight="1">
      <c r="A18" s="65">
        <f>IF('Data Entry'!A20="","",'Data Entry'!A20)</f>
        <v>13</v>
      </c>
      <c r="B18" s="100" t="str">
        <f>IF('Data Entry'!B20="","",'Data Entry'!B20)</f>
        <v/>
      </c>
      <c r="C18" s="43"/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43"/>
      <c r="S18" s="43"/>
      <c r="T18" s="43"/>
      <c r="U18" s="43"/>
      <c r="V18" s="43"/>
      <c r="W18" s="43"/>
      <c r="X18" s="43"/>
      <c r="Y18" s="43"/>
      <c r="Z18" s="43"/>
      <c r="AA18" s="43"/>
      <c r="AB18" s="43"/>
      <c r="AC18" s="43"/>
      <c r="AD18" s="43"/>
      <c r="AE18" s="43"/>
      <c r="AF18" s="43"/>
      <c r="AG18" s="43"/>
      <c r="AH18" s="43"/>
      <c r="AI18" s="43"/>
      <c r="AJ18" s="43"/>
      <c r="AK18" s="43"/>
      <c r="AL18" s="43"/>
      <c r="AM18" s="43"/>
      <c r="AN18" s="43"/>
      <c r="AO18" s="43"/>
      <c r="AP18" s="43"/>
      <c r="AQ18" s="69" t="str">
        <f t="shared" si="0"/>
        <v/>
      </c>
      <c r="AR18" s="38"/>
    </row>
    <row r="19" spans="1:44" ht="20.100000000000001" customHeight="1">
      <c r="A19" s="65">
        <f>IF('Data Entry'!A21="","",'Data Entry'!A21)</f>
        <v>14</v>
      </c>
      <c r="B19" s="100" t="str">
        <f>IF('Data Entry'!B21="","",'Data Entry'!B21)</f>
        <v/>
      </c>
      <c r="C19" s="43"/>
      <c r="D19" s="43"/>
      <c r="E19" s="43"/>
      <c r="F19" s="43"/>
      <c r="G19" s="43"/>
      <c r="H19" s="43"/>
      <c r="I19" s="43"/>
      <c r="J19" s="43"/>
      <c r="K19" s="43"/>
      <c r="L19" s="43"/>
      <c r="M19" s="43"/>
      <c r="N19" s="43"/>
      <c r="O19" s="43"/>
      <c r="P19" s="43"/>
      <c r="Q19" s="43"/>
      <c r="R19" s="43"/>
      <c r="S19" s="43"/>
      <c r="T19" s="43"/>
      <c r="U19" s="43"/>
      <c r="V19" s="43"/>
      <c r="W19" s="43"/>
      <c r="X19" s="43"/>
      <c r="Y19" s="43"/>
      <c r="Z19" s="43"/>
      <c r="AA19" s="43"/>
      <c r="AB19" s="43"/>
      <c r="AC19" s="43"/>
      <c r="AD19" s="43"/>
      <c r="AE19" s="43"/>
      <c r="AF19" s="43"/>
      <c r="AG19" s="43"/>
      <c r="AH19" s="43"/>
      <c r="AI19" s="43"/>
      <c r="AJ19" s="43"/>
      <c r="AK19" s="43"/>
      <c r="AL19" s="43"/>
      <c r="AM19" s="43"/>
      <c r="AN19" s="43"/>
      <c r="AO19" s="43"/>
      <c r="AP19" s="43"/>
      <c r="AQ19" s="69" t="str">
        <f t="shared" si="0"/>
        <v/>
      </c>
      <c r="AR19" s="38"/>
    </row>
    <row r="20" spans="1:44" ht="20.100000000000001" customHeight="1">
      <c r="A20" s="65">
        <f>IF('Data Entry'!A22="","",'Data Entry'!A22)</f>
        <v>15</v>
      </c>
      <c r="B20" s="100" t="str">
        <f>IF('Data Entry'!B22="","",'Data Entry'!B22)</f>
        <v/>
      </c>
      <c r="C20" s="43"/>
      <c r="D20" s="43"/>
      <c r="E20" s="43"/>
      <c r="F20" s="43"/>
      <c r="G20" s="43"/>
      <c r="H20" s="43"/>
      <c r="I20" s="43"/>
      <c r="J20" s="43"/>
      <c r="K20" s="43"/>
      <c r="L20" s="43"/>
      <c r="M20" s="43"/>
      <c r="N20" s="43"/>
      <c r="O20" s="43"/>
      <c r="P20" s="43"/>
      <c r="Q20" s="43"/>
      <c r="R20" s="43"/>
      <c r="S20" s="43"/>
      <c r="T20" s="43"/>
      <c r="U20" s="43"/>
      <c r="V20" s="43"/>
      <c r="W20" s="43"/>
      <c r="X20" s="43"/>
      <c r="Y20" s="43"/>
      <c r="Z20" s="43"/>
      <c r="AA20" s="43"/>
      <c r="AB20" s="43"/>
      <c r="AC20" s="43"/>
      <c r="AD20" s="43"/>
      <c r="AE20" s="43"/>
      <c r="AF20" s="43"/>
      <c r="AG20" s="43"/>
      <c r="AH20" s="43"/>
      <c r="AI20" s="43"/>
      <c r="AJ20" s="43"/>
      <c r="AK20" s="43"/>
      <c r="AL20" s="43"/>
      <c r="AM20" s="43"/>
      <c r="AN20" s="43"/>
      <c r="AO20" s="43"/>
      <c r="AP20" s="43"/>
      <c r="AQ20" s="69" t="str">
        <f t="shared" si="0"/>
        <v/>
      </c>
      <c r="AR20" s="38"/>
    </row>
    <row r="21" spans="1:44" ht="20.100000000000001" customHeight="1">
      <c r="A21" s="65">
        <f>IF('Data Entry'!A23="","",'Data Entry'!A23)</f>
        <v>16</v>
      </c>
      <c r="B21" s="100" t="str">
        <f>IF('Data Entry'!B23="","",'Data Entry'!B23)</f>
        <v/>
      </c>
      <c r="C21" s="43"/>
      <c r="D21" s="43"/>
      <c r="E21" s="43"/>
      <c r="F21" s="43"/>
      <c r="G21" s="43"/>
      <c r="H21" s="43"/>
      <c r="I21" s="43"/>
      <c r="J21" s="43"/>
      <c r="K21" s="43"/>
      <c r="L21" s="43"/>
      <c r="M21" s="43"/>
      <c r="N21" s="43"/>
      <c r="O21" s="43"/>
      <c r="P21" s="43"/>
      <c r="Q21" s="43"/>
      <c r="R21" s="43"/>
      <c r="S21" s="43"/>
      <c r="T21" s="43"/>
      <c r="U21" s="43"/>
      <c r="V21" s="43"/>
      <c r="W21" s="43"/>
      <c r="X21" s="43"/>
      <c r="Y21" s="43"/>
      <c r="Z21" s="43"/>
      <c r="AA21" s="43"/>
      <c r="AB21" s="43"/>
      <c r="AC21" s="43"/>
      <c r="AD21" s="43"/>
      <c r="AE21" s="43"/>
      <c r="AF21" s="43"/>
      <c r="AG21" s="43"/>
      <c r="AH21" s="43"/>
      <c r="AI21" s="43"/>
      <c r="AJ21" s="43"/>
      <c r="AK21" s="43"/>
      <c r="AL21" s="43"/>
      <c r="AM21" s="43"/>
      <c r="AN21" s="43"/>
      <c r="AO21" s="43"/>
      <c r="AP21" s="43"/>
      <c r="AQ21" s="69" t="str">
        <f t="shared" si="0"/>
        <v/>
      </c>
      <c r="AR21" s="38"/>
    </row>
    <row r="22" spans="1:44" ht="20.100000000000001" customHeight="1">
      <c r="A22" s="65">
        <f>IF('Data Entry'!A24="","",'Data Entry'!A24)</f>
        <v>17</v>
      </c>
      <c r="B22" s="100" t="str">
        <f>IF('Data Entry'!B24="","",'Data Entry'!B24)</f>
        <v/>
      </c>
      <c r="C22" s="43"/>
      <c r="D22" s="43"/>
      <c r="E22" s="43"/>
      <c r="F22" s="43"/>
      <c r="G22" s="43"/>
      <c r="H22" s="43"/>
      <c r="I22" s="43"/>
      <c r="J22" s="43"/>
      <c r="K22" s="43"/>
      <c r="L22" s="43"/>
      <c r="M22" s="43"/>
      <c r="N22" s="43"/>
      <c r="O22" s="43"/>
      <c r="P22" s="43"/>
      <c r="Q22" s="43"/>
      <c r="R22" s="43"/>
      <c r="S22" s="43"/>
      <c r="T22" s="43"/>
      <c r="U22" s="43"/>
      <c r="V22" s="43"/>
      <c r="W22" s="43"/>
      <c r="X22" s="43"/>
      <c r="Y22" s="43"/>
      <c r="Z22" s="43"/>
      <c r="AA22" s="43"/>
      <c r="AB22" s="43"/>
      <c r="AC22" s="43"/>
      <c r="AD22" s="43"/>
      <c r="AE22" s="43"/>
      <c r="AF22" s="43"/>
      <c r="AG22" s="43"/>
      <c r="AH22" s="43"/>
      <c r="AI22" s="43"/>
      <c r="AJ22" s="43"/>
      <c r="AK22" s="43"/>
      <c r="AL22" s="43"/>
      <c r="AM22" s="43"/>
      <c r="AN22" s="43"/>
      <c r="AO22" s="43"/>
      <c r="AP22" s="43"/>
      <c r="AQ22" s="69" t="str">
        <f t="shared" si="0"/>
        <v/>
      </c>
      <c r="AR22" s="38"/>
    </row>
    <row r="23" spans="1:44" ht="20.100000000000001" customHeight="1">
      <c r="A23" s="65">
        <f>IF('Data Entry'!A25="","",'Data Entry'!A25)</f>
        <v>18</v>
      </c>
      <c r="B23" s="100" t="str">
        <f>IF('Data Entry'!B25="","",'Data Entry'!B25)</f>
        <v/>
      </c>
      <c r="C23" s="43"/>
      <c r="D23" s="43"/>
      <c r="E23" s="43"/>
      <c r="F23" s="43"/>
      <c r="G23" s="43"/>
      <c r="H23" s="43"/>
      <c r="I23" s="43"/>
      <c r="J23" s="43"/>
      <c r="K23" s="43"/>
      <c r="L23" s="43"/>
      <c r="M23" s="43"/>
      <c r="N23" s="43"/>
      <c r="O23" s="43"/>
      <c r="P23" s="43"/>
      <c r="Q23" s="43"/>
      <c r="R23" s="43"/>
      <c r="S23" s="43"/>
      <c r="T23" s="43"/>
      <c r="U23" s="43"/>
      <c r="V23" s="43"/>
      <c r="W23" s="43"/>
      <c r="X23" s="43"/>
      <c r="Y23" s="43"/>
      <c r="Z23" s="43"/>
      <c r="AA23" s="43"/>
      <c r="AB23" s="43"/>
      <c r="AC23" s="43"/>
      <c r="AD23" s="43"/>
      <c r="AE23" s="43"/>
      <c r="AF23" s="43"/>
      <c r="AG23" s="43"/>
      <c r="AH23" s="43"/>
      <c r="AI23" s="43"/>
      <c r="AJ23" s="43"/>
      <c r="AK23" s="43"/>
      <c r="AL23" s="43"/>
      <c r="AM23" s="43"/>
      <c r="AN23" s="43"/>
      <c r="AO23" s="43"/>
      <c r="AP23" s="43"/>
      <c r="AQ23" s="69" t="str">
        <f t="shared" si="0"/>
        <v/>
      </c>
      <c r="AR23" s="38"/>
    </row>
    <row r="24" spans="1:44" ht="20.100000000000001" customHeight="1">
      <c r="A24" s="65">
        <f>IF('Data Entry'!A26="","",'Data Entry'!A26)</f>
        <v>19</v>
      </c>
      <c r="B24" s="100" t="str">
        <f>IF('Data Entry'!B26="","",'Data Entry'!B26)</f>
        <v/>
      </c>
      <c r="C24" s="43"/>
      <c r="D24" s="43"/>
      <c r="E24" s="43"/>
      <c r="F24" s="43"/>
      <c r="G24" s="43"/>
      <c r="H24" s="43"/>
      <c r="I24" s="43"/>
      <c r="J24" s="43"/>
      <c r="K24" s="43"/>
      <c r="L24" s="43"/>
      <c r="M24" s="43"/>
      <c r="N24" s="43"/>
      <c r="O24" s="43"/>
      <c r="P24" s="43"/>
      <c r="Q24" s="43"/>
      <c r="R24" s="43"/>
      <c r="S24" s="43"/>
      <c r="T24" s="43"/>
      <c r="U24" s="43"/>
      <c r="V24" s="43"/>
      <c r="W24" s="43"/>
      <c r="X24" s="43"/>
      <c r="Y24" s="43"/>
      <c r="Z24" s="43"/>
      <c r="AA24" s="43"/>
      <c r="AB24" s="43"/>
      <c r="AC24" s="43"/>
      <c r="AD24" s="43"/>
      <c r="AE24" s="43"/>
      <c r="AF24" s="43"/>
      <c r="AG24" s="43"/>
      <c r="AH24" s="43"/>
      <c r="AI24" s="43"/>
      <c r="AJ24" s="43"/>
      <c r="AK24" s="43"/>
      <c r="AL24" s="43"/>
      <c r="AM24" s="43"/>
      <c r="AN24" s="43"/>
      <c r="AO24" s="43"/>
      <c r="AP24" s="43"/>
      <c r="AQ24" s="69" t="str">
        <f t="shared" si="0"/>
        <v/>
      </c>
      <c r="AR24" s="38"/>
    </row>
    <row r="25" spans="1:44" ht="20.100000000000001" customHeight="1">
      <c r="A25" s="65">
        <f>IF('Data Entry'!A27="","",'Data Entry'!A27)</f>
        <v>20</v>
      </c>
      <c r="B25" s="100" t="str">
        <f>IF('Data Entry'!B27="","",'Data Entry'!B27)</f>
        <v/>
      </c>
      <c r="C25" s="43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43"/>
      <c r="P25" s="43"/>
      <c r="Q25" s="43"/>
      <c r="R25" s="43"/>
      <c r="S25" s="43"/>
      <c r="T25" s="43"/>
      <c r="U25" s="43"/>
      <c r="V25" s="43"/>
      <c r="W25" s="43"/>
      <c r="X25" s="43"/>
      <c r="Y25" s="43"/>
      <c r="Z25" s="43"/>
      <c r="AA25" s="43"/>
      <c r="AB25" s="43"/>
      <c r="AC25" s="43"/>
      <c r="AD25" s="43"/>
      <c r="AE25" s="43"/>
      <c r="AF25" s="43"/>
      <c r="AG25" s="43"/>
      <c r="AH25" s="43"/>
      <c r="AI25" s="43"/>
      <c r="AJ25" s="43"/>
      <c r="AK25" s="43"/>
      <c r="AL25" s="43"/>
      <c r="AM25" s="43"/>
      <c r="AN25" s="43"/>
      <c r="AO25" s="43"/>
      <c r="AP25" s="43"/>
      <c r="AQ25" s="69" t="str">
        <f t="shared" si="0"/>
        <v/>
      </c>
      <c r="AR25" s="38"/>
    </row>
    <row r="26" spans="1:44" ht="20.100000000000001" customHeight="1">
      <c r="A26" s="65">
        <f>IF('Data Entry'!A28="","",'Data Entry'!A28)</f>
        <v>21</v>
      </c>
      <c r="B26" s="100" t="str">
        <f>IF('Data Entry'!B28="","",'Data Entry'!B28)</f>
        <v/>
      </c>
      <c r="C26" s="43"/>
      <c r="D26" s="43"/>
      <c r="E26" s="43"/>
      <c r="F26" s="43"/>
      <c r="G26" s="43"/>
      <c r="H26" s="43"/>
      <c r="I26" s="43"/>
      <c r="J26" s="43"/>
      <c r="K26" s="43"/>
      <c r="L26" s="43"/>
      <c r="M26" s="43"/>
      <c r="N26" s="43"/>
      <c r="O26" s="43"/>
      <c r="P26" s="43"/>
      <c r="Q26" s="43"/>
      <c r="R26" s="43"/>
      <c r="S26" s="43"/>
      <c r="T26" s="43"/>
      <c r="U26" s="43"/>
      <c r="V26" s="43"/>
      <c r="W26" s="43"/>
      <c r="X26" s="43"/>
      <c r="Y26" s="43"/>
      <c r="Z26" s="43"/>
      <c r="AA26" s="43"/>
      <c r="AB26" s="43"/>
      <c r="AC26" s="43"/>
      <c r="AD26" s="43"/>
      <c r="AE26" s="43"/>
      <c r="AF26" s="43"/>
      <c r="AG26" s="43"/>
      <c r="AH26" s="43"/>
      <c r="AI26" s="43"/>
      <c r="AJ26" s="43"/>
      <c r="AK26" s="43"/>
      <c r="AL26" s="43"/>
      <c r="AM26" s="43"/>
      <c r="AN26" s="43"/>
      <c r="AO26" s="43"/>
      <c r="AP26" s="43"/>
      <c r="AQ26" s="69" t="str">
        <f t="shared" si="0"/>
        <v/>
      </c>
      <c r="AR26" s="38"/>
    </row>
    <row r="27" spans="1:44" ht="20.100000000000001" customHeight="1">
      <c r="A27" s="65">
        <f>IF('Data Entry'!A29="","",'Data Entry'!A29)</f>
        <v>22</v>
      </c>
      <c r="B27" s="100" t="str">
        <f>IF('Data Entry'!B29="","",'Data Entry'!B29)</f>
        <v/>
      </c>
      <c r="C27" s="43"/>
      <c r="D27" s="43"/>
      <c r="E27" s="43"/>
      <c r="F27" s="43"/>
      <c r="G27" s="43"/>
      <c r="H27" s="43"/>
      <c r="I27" s="43"/>
      <c r="J27" s="43"/>
      <c r="K27" s="43"/>
      <c r="L27" s="43"/>
      <c r="M27" s="43"/>
      <c r="N27" s="43"/>
      <c r="O27" s="43"/>
      <c r="P27" s="43"/>
      <c r="Q27" s="43"/>
      <c r="R27" s="43"/>
      <c r="S27" s="43"/>
      <c r="T27" s="43"/>
      <c r="U27" s="43"/>
      <c r="V27" s="43"/>
      <c r="W27" s="43"/>
      <c r="X27" s="43"/>
      <c r="Y27" s="43"/>
      <c r="Z27" s="43"/>
      <c r="AA27" s="43"/>
      <c r="AB27" s="43"/>
      <c r="AC27" s="43"/>
      <c r="AD27" s="43"/>
      <c r="AE27" s="43"/>
      <c r="AF27" s="43"/>
      <c r="AG27" s="43"/>
      <c r="AH27" s="43"/>
      <c r="AI27" s="43"/>
      <c r="AJ27" s="43"/>
      <c r="AK27" s="43"/>
      <c r="AL27" s="43"/>
      <c r="AM27" s="43"/>
      <c r="AN27" s="43"/>
      <c r="AO27" s="43"/>
      <c r="AP27" s="43"/>
      <c r="AQ27" s="69" t="str">
        <f t="shared" si="0"/>
        <v/>
      </c>
      <c r="AR27" s="38"/>
    </row>
    <row r="28" spans="1:44" ht="20.100000000000001" customHeight="1">
      <c r="A28" s="65">
        <f>IF('Data Entry'!A30="","",'Data Entry'!A30)</f>
        <v>23</v>
      </c>
      <c r="B28" s="100" t="str">
        <f>IF('Data Entry'!B30="","",'Data Entry'!B30)</f>
        <v/>
      </c>
      <c r="C28" s="43"/>
      <c r="D28" s="43"/>
      <c r="E28" s="43"/>
      <c r="F28" s="43"/>
      <c r="G28" s="43"/>
      <c r="H28" s="43"/>
      <c r="I28" s="43"/>
      <c r="J28" s="43"/>
      <c r="K28" s="43"/>
      <c r="L28" s="43"/>
      <c r="M28" s="43"/>
      <c r="N28" s="43"/>
      <c r="O28" s="43"/>
      <c r="P28" s="43"/>
      <c r="Q28" s="43"/>
      <c r="R28" s="43"/>
      <c r="S28" s="43"/>
      <c r="T28" s="43"/>
      <c r="U28" s="43"/>
      <c r="V28" s="43"/>
      <c r="W28" s="43"/>
      <c r="X28" s="43"/>
      <c r="Y28" s="43"/>
      <c r="Z28" s="43"/>
      <c r="AA28" s="43"/>
      <c r="AB28" s="43"/>
      <c r="AC28" s="43"/>
      <c r="AD28" s="43"/>
      <c r="AE28" s="43"/>
      <c r="AF28" s="43"/>
      <c r="AG28" s="43"/>
      <c r="AH28" s="43"/>
      <c r="AI28" s="43"/>
      <c r="AJ28" s="43"/>
      <c r="AK28" s="43"/>
      <c r="AL28" s="43"/>
      <c r="AM28" s="43"/>
      <c r="AN28" s="43"/>
      <c r="AO28" s="43"/>
      <c r="AP28" s="43"/>
      <c r="AQ28" s="69" t="str">
        <f t="shared" si="0"/>
        <v/>
      </c>
      <c r="AR28" s="38"/>
    </row>
    <row r="29" spans="1:44" ht="20.100000000000001" customHeight="1">
      <c r="A29" s="65">
        <f>IF('Data Entry'!A31="","",'Data Entry'!A31)</f>
        <v>24</v>
      </c>
      <c r="B29" s="100" t="str">
        <f>IF('Data Entry'!B31="","",'Data Entry'!B31)</f>
        <v/>
      </c>
      <c r="C29" s="43"/>
      <c r="D29" s="43"/>
      <c r="E29" s="43"/>
      <c r="F29" s="43"/>
      <c r="G29" s="43"/>
      <c r="H29" s="43"/>
      <c r="I29" s="43"/>
      <c r="J29" s="43"/>
      <c r="K29" s="43"/>
      <c r="L29" s="43"/>
      <c r="M29" s="43"/>
      <c r="N29" s="43"/>
      <c r="O29" s="43"/>
      <c r="P29" s="43"/>
      <c r="Q29" s="43"/>
      <c r="R29" s="43"/>
      <c r="S29" s="43"/>
      <c r="T29" s="43"/>
      <c r="U29" s="43"/>
      <c r="V29" s="43"/>
      <c r="W29" s="43"/>
      <c r="X29" s="43"/>
      <c r="Y29" s="43"/>
      <c r="Z29" s="43"/>
      <c r="AA29" s="43"/>
      <c r="AB29" s="43"/>
      <c r="AC29" s="43"/>
      <c r="AD29" s="43"/>
      <c r="AE29" s="43"/>
      <c r="AF29" s="43"/>
      <c r="AG29" s="43"/>
      <c r="AH29" s="43"/>
      <c r="AI29" s="43"/>
      <c r="AJ29" s="43"/>
      <c r="AK29" s="43"/>
      <c r="AL29" s="43"/>
      <c r="AM29" s="43"/>
      <c r="AN29" s="43"/>
      <c r="AO29" s="43"/>
      <c r="AP29" s="43"/>
      <c r="AQ29" s="69" t="str">
        <f t="shared" si="0"/>
        <v/>
      </c>
      <c r="AR29" s="38"/>
    </row>
    <row r="30" spans="1:44" ht="20.100000000000001" customHeight="1">
      <c r="A30" s="65">
        <f>IF('Data Entry'!A32="","",'Data Entry'!A32)</f>
        <v>25</v>
      </c>
      <c r="B30" s="100" t="str">
        <f>IF('Data Entry'!B32="","",'Data Entry'!B32)</f>
        <v/>
      </c>
      <c r="C30" s="43"/>
      <c r="D30" s="43"/>
      <c r="E30" s="43"/>
      <c r="F30" s="43"/>
      <c r="G30" s="43"/>
      <c r="H30" s="43"/>
      <c r="I30" s="43"/>
      <c r="J30" s="43"/>
      <c r="K30" s="43"/>
      <c r="L30" s="43"/>
      <c r="M30" s="43"/>
      <c r="N30" s="43"/>
      <c r="O30" s="43"/>
      <c r="P30" s="43"/>
      <c r="Q30" s="43"/>
      <c r="R30" s="43"/>
      <c r="S30" s="43"/>
      <c r="T30" s="43"/>
      <c r="U30" s="43"/>
      <c r="V30" s="43"/>
      <c r="W30" s="43"/>
      <c r="X30" s="43"/>
      <c r="Y30" s="43"/>
      <c r="Z30" s="43"/>
      <c r="AA30" s="43"/>
      <c r="AB30" s="43"/>
      <c r="AC30" s="43"/>
      <c r="AD30" s="43"/>
      <c r="AE30" s="43"/>
      <c r="AF30" s="43"/>
      <c r="AG30" s="43"/>
      <c r="AH30" s="43"/>
      <c r="AI30" s="43"/>
      <c r="AJ30" s="43"/>
      <c r="AK30" s="43"/>
      <c r="AL30" s="43"/>
      <c r="AM30" s="43"/>
      <c r="AN30" s="43"/>
      <c r="AO30" s="43"/>
      <c r="AP30" s="43"/>
      <c r="AQ30" s="69" t="str">
        <f t="shared" si="0"/>
        <v/>
      </c>
      <c r="AR30" s="38"/>
    </row>
    <row r="31" spans="1:44" ht="20.100000000000001" customHeight="1">
      <c r="A31" s="65">
        <f>IF('Data Entry'!A33="","",'Data Entry'!A33)</f>
        <v>26</v>
      </c>
      <c r="B31" s="100" t="str">
        <f>IF('Data Entry'!B33="","",'Data Entry'!B33)</f>
        <v/>
      </c>
      <c r="C31" s="43"/>
      <c r="D31" s="43"/>
      <c r="E31" s="43"/>
      <c r="F31" s="43"/>
      <c r="G31" s="43"/>
      <c r="H31" s="43"/>
      <c r="I31" s="43"/>
      <c r="J31" s="43"/>
      <c r="K31" s="43"/>
      <c r="L31" s="43"/>
      <c r="M31" s="43"/>
      <c r="N31" s="43"/>
      <c r="O31" s="43"/>
      <c r="P31" s="43"/>
      <c r="Q31" s="43"/>
      <c r="R31" s="43"/>
      <c r="S31" s="43"/>
      <c r="T31" s="43"/>
      <c r="U31" s="43"/>
      <c r="V31" s="43"/>
      <c r="W31" s="43"/>
      <c r="X31" s="43"/>
      <c r="Y31" s="43"/>
      <c r="Z31" s="43"/>
      <c r="AA31" s="43"/>
      <c r="AB31" s="43"/>
      <c r="AC31" s="43"/>
      <c r="AD31" s="43"/>
      <c r="AE31" s="43"/>
      <c r="AF31" s="43"/>
      <c r="AG31" s="43"/>
      <c r="AH31" s="43"/>
      <c r="AI31" s="43"/>
      <c r="AJ31" s="43"/>
      <c r="AK31" s="43"/>
      <c r="AL31" s="43"/>
      <c r="AM31" s="43"/>
      <c r="AN31" s="43"/>
      <c r="AO31" s="43"/>
      <c r="AP31" s="43"/>
      <c r="AQ31" s="69" t="str">
        <f t="shared" si="0"/>
        <v/>
      </c>
      <c r="AR31" s="38"/>
    </row>
    <row r="32" spans="1:44" ht="20.100000000000001" customHeight="1">
      <c r="A32" s="65">
        <f>IF('Data Entry'!A34="","",'Data Entry'!A34)</f>
        <v>27</v>
      </c>
      <c r="B32" s="100" t="str">
        <f>IF('Data Entry'!B34="","",'Data Entry'!B34)</f>
        <v/>
      </c>
      <c r="C32" s="43"/>
      <c r="D32" s="43"/>
      <c r="E32" s="43"/>
      <c r="F32" s="43"/>
      <c r="G32" s="43"/>
      <c r="H32" s="43"/>
      <c r="I32" s="43"/>
      <c r="J32" s="43"/>
      <c r="K32" s="43"/>
      <c r="L32" s="43"/>
      <c r="M32" s="43"/>
      <c r="N32" s="43"/>
      <c r="O32" s="43"/>
      <c r="P32" s="43"/>
      <c r="Q32" s="43"/>
      <c r="R32" s="43"/>
      <c r="S32" s="43"/>
      <c r="T32" s="43"/>
      <c r="U32" s="43"/>
      <c r="V32" s="43"/>
      <c r="W32" s="43"/>
      <c r="X32" s="43"/>
      <c r="Y32" s="43"/>
      <c r="Z32" s="43"/>
      <c r="AA32" s="43"/>
      <c r="AB32" s="43"/>
      <c r="AC32" s="43"/>
      <c r="AD32" s="43"/>
      <c r="AE32" s="43"/>
      <c r="AF32" s="43"/>
      <c r="AG32" s="43"/>
      <c r="AH32" s="43"/>
      <c r="AI32" s="43"/>
      <c r="AJ32" s="43"/>
      <c r="AK32" s="43"/>
      <c r="AL32" s="43"/>
      <c r="AM32" s="43"/>
      <c r="AN32" s="43"/>
      <c r="AO32" s="43"/>
      <c r="AP32" s="43"/>
      <c r="AQ32" s="69" t="str">
        <f t="shared" si="0"/>
        <v/>
      </c>
      <c r="AR32" s="38"/>
    </row>
    <row r="33" spans="1:44" ht="20.100000000000001" customHeight="1">
      <c r="A33" s="65">
        <f>IF('Data Entry'!A35="","",'Data Entry'!A35)</f>
        <v>28</v>
      </c>
      <c r="B33" s="100" t="str">
        <f>IF('Data Entry'!B35="","",'Data Entry'!B35)</f>
        <v/>
      </c>
      <c r="C33" s="43"/>
      <c r="D33" s="43"/>
      <c r="E33" s="43"/>
      <c r="F33" s="43"/>
      <c r="G33" s="43"/>
      <c r="H33" s="43"/>
      <c r="I33" s="43"/>
      <c r="J33" s="43"/>
      <c r="K33" s="43"/>
      <c r="L33" s="43"/>
      <c r="M33" s="43"/>
      <c r="N33" s="43"/>
      <c r="O33" s="43"/>
      <c r="P33" s="43"/>
      <c r="Q33" s="43"/>
      <c r="R33" s="43"/>
      <c r="S33" s="43"/>
      <c r="T33" s="43"/>
      <c r="U33" s="43"/>
      <c r="V33" s="43"/>
      <c r="W33" s="43"/>
      <c r="X33" s="43"/>
      <c r="Y33" s="43"/>
      <c r="Z33" s="43"/>
      <c r="AA33" s="43"/>
      <c r="AB33" s="43"/>
      <c r="AC33" s="43"/>
      <c r="AD33" s="43"/>
      <c r="AE33" s="43"/>
      <c r="AF33" s="43"/>
      <c r="AG33" s="43"/>
      <c r="AH33" s="43"/>
      <c r="AI33" s="43"/>
      <c r="AJ33" s="43"/>
      <c r="AK33" s="43"/>
      <c r="AL33" s="43"/>
      <c r="AM33" s="43"/>
      <c r="AN33" s="43"/>
      <c r="AO33" s="43"/>
      <c r="AP33" s="43"/>
      <c r="AQ33" s="69" t="str">
        <f t="shared" si="0"/>
        <v/>
      </c>
      <c r="AR33" s="38"/>
    </row>
    <row r="34" spans="1:44" ht="20.100000000000001" customHeight="1">
      <c r="A34" s="65">
        <f>IF('Data Entry'!A36="","",'Data Entry'!A36)</f>
        <v>29</v>
      </c>
      <c r="B34" s="100" t="str">
        <f>IF('Data Entry'!B36="","",'Data Entry'!B36)</f>
        <v/>
      </c>
      <c r="C34" s="43"/>
      <c r="D34" s="43"/>
      <c r="E34" s="43"/>
      <c r="F34" s="43"/>
      <c r="G34" s="43"/>
      <c r="H34" s="43"/>
      <c r="I34" s="43"/>
      <c r="J34" s="43"/>
      <c r="K34" s="43"/>
      <c r="L34" s="43"/>
      <c r="M34" s="43"/>
      <c r="N34" s="43"/>
      <c r="O34" s="43"/>
      <c r="P34" s="43"/>
      <c r="Q34" s="43"/>
      <c r="R34" s="43"/>
      <c r="S34" s="43"/>
      <c r="T34" s="43"/>
      <c r="U34" s="43"/>
      <c r="V34" s="43"/>
      <c r="W34" s="43"/>
      <c r="X34" s="43"/>
      <c r="Y34" s="43"/>
      <c r="Z34" s="43"/>
      <c r="AA34" s="43"/>
      <c r="AB34" s="43"/>
      <c r="AC34" s="43"/>
      <c r="AD34" s="43"/>
      <c r="AE34" s="43"/>
      <c r="AF34" s="43"/>
      <c r="AG34" s="43"/>
      <c r="AH34" s="43"/>
      <c r="AI34" s="43"/>
      <c r="AJ34" s="43"/>
      <c r="AK34" s="43"/>
      <c r="AL34" s="43"/>
      <c r="AM34" s="43"/>
      <c r="AN34" s="43"/>
      <c r="AO34" s="43"/>
      <c r="AP34" s="43"/>
      <c r="AQ34" s="69" t="str">
        <f t="shared" si="0"/>
        <v/>
      </c>
      <c r="AR34" s="38"/>
    </row>
    <row r="35" spans="1:44" ht="20.100000000000001" customHeight="1">
      <c r="A35" s="65">
        <f>IF('Data Entry'!A37="","",'Data Entry'!A37)</f>
        <v>30</v>
      </c>
      <c r="B35" s="100" t="str">
        <f>IF('Data Entry'!B37="","",'Data Entry'!B37)</f>
        <v/>
      </c>
      <c r="C35" s="43"/>
      <c r="D35" s="43"/>
      <c r="E35" s="43"/>
      <c r="F35" s="43"/>
      <c r="G35" s="43"/>
      <c r="H35" s="43"/>
      <c r="I35" s="43"/>
      <c r="J35" s="43"/>
      <c r="K35" s="43"/>
      <c r="L35" s="43"/>
      <c r="M35" s="43"/>
      <c r="N35" s="43"/>
      <c r="O35" s="43"/>
      <c r="P35" s="43"/>
      <c r="Q35" s="43"/>
      <c r="R35" s="43"/>
      <c r="S35" s="43"/>
      <c r="T35" s="43"/>
      <c r="U35" s="43"/>
      <c r="V35" s="43"/>
      <c r="W35" s="43"/>
      <c r="X35" s="43"/>
      <c r="Y35" s="43"/>
      <c r="Z35" s="43"/>
      <c r="AA35" s="43"/>
      <c r="AB35" s="43"/>
      <c r="AC35" s="43"/>
      <c r="AD35" s="43"/>
      <c r="AE35" s="43"/>
      <c r="AF35" s="43"/>
      <c r="AG35" s="43"/>
      <c r="AH35" s="43"/>
      <c r="AI35" s="43"/>
      <c r="AJ35" s="43"/>
      <c r="AK35" s="43"/>
      <c r="AL35" s="43"/>
      <c r="AM35" s="43"/>
      <c r="AN35" s="43"/>
      <c r="AO35" s="43"/>
      <c r="AP35" s="43"/>
      <c r="AQ35" s="69" t="str">
        <f t="shared" si="0"/>
        <v/>
      </c>
      <c r="AR35" s="38"/>
    </row>
    <row r="36" spans="1:44" ht="20.100000000000001" customHeight="1">
      <c r="A36" s="65">
        <f>IF('Data Entry'!A38="","",'Data Entry'!A38)</f>
        <v>31</v>
      </c>
      <c r="B36" s="100" t="str">
        <f>IF('Data Entry'!B38="","",'Data Entry'!B38)</f>
        <v/>
      </c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43"/>
      <c r="P36" s="43"/>
      <c r="Q36" s="43"/>
      <c r="R36" s="43"/>
      <c r="S36" s="43"/>
      <c r="T36" s="43"/>
      <c r="U36" s="43"/>
      <c r="V36" s="43"/>
      <c r="W36" s="43"/>
      <c r="X36" s="43"/>
      <c r="Y36" s="43"/>
      <c r="Z36" s="43"/>
      <c r="AA36" s="43"/>
      <c r="AB36" s="43"/>
      <c r="AC36" s="43"/>
      <c r="AD36" s="43"/>
      <c r="AE36" s="43"/>
      <c r="AF36" s="43"/>
      <c r="AG36" s="43"/>
      <c r="AH36" s="43"/>
      <c r="AI36" s="43"/>
      <c r="AJ36" s="43"/>
      <c r="AK36" s="43"/>
      <c r="AL36" s="43"/>
      <c r="AM36" s="43"/>
      <c r="AN36" s="43"/>
      <c r="AO36" s="43"/>
      <c r="AP36" s="43"/>
      <c r="AQ36" s="69" t="str">
        <f t="shared" si="0"/>
        <v/>
      </c>
      <c r="AR36" s="38"/>
    </row>
    <row r="37" spans="1:44" ht="20.100000000000001" customHeight="1">
      <c r="A37" s="65">
        <f>IF('Data Entry'!A39="","",'Data Entry'!A39)</f>
        <v>32</v>
      </c>
      <c r="B37" s="100" t="str">
        <f>IF('Data Entry'!B39="","",'Data Entry'!B39)</f>
        <v/>
      </c>
      <c r="C37" s="43"/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3"/>
      <c r="O37" s="43"/>
      <c r="P37" s="43"/>
      <c r="Q37" s="43"/>
      <c r="R37" s="43"/>
      <c r="S37" s="43"/>
      <c r="T37" s="43"/>
      <c r="U37" s="43"/>
      <c r="V37" s="43"/>
      <c r="W37" s="43"/>
      <c r="X37" s="43"/>
      <c r="Y37" s="43"/>
      <c r="Z37" s="43"/>
      <c r="AA37" s="43"/>
      <c r="AB37" s="43"/>
      <c r="AC37" s="43"/>
      <c r="AD37" s="43"/>
      <c r="AE37" s="43"/>
      <c r="AF37" s="43"/>
      <c r="AG37" s="43"/>
      <c r="AH37" s="43"/>
      <c r="AI37" s="43"/>
      <c r="AJ37" s="43"/>
      <c r="AK37" s="43"/>
      <c r="AL37" s="43"/>
      <c r="AM37" s="43"/>
      <c r="AN37" s="43"/>
      <c r="AO37" s="43"/>
      <c r="AP37" s="43"/>
      <c r="AQ37" s="69" t="str">
        <f t="shared" si="0"/>
        <v/>
      </c>
      <c r="AR37" s="38"/>
    </row>
    <row r="38" spans="1:44" ht="20.100000000000001" customHeight="1">
      <c r="A38" s="65">
        <f>IF('Data Entry'!A40="","",'Data Entry'!A40)</f>
        <v>33</v>
      </c>
      <c r="B38" s="100" t="str">
        <f>IF('Data Entry'!B40="","",'Data Entry'!B40)</f>
        <v/>
      </c>
      <c r="C38" s="43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  <c r="S38" s="43"/>
      <c r="T38" s="43"/>
      <c r="U38" s="43"/>
      <c r="V38" s="43"/>
      <c r="W38" s="43"/>
      <c r="X38" s="43"/>
      <c r="Y38" s="43"/>
      <c r="Z38" s="43"/>
      <c r="AA38" s="43"/>
      <c r="AB38" s="43"/>
      <c r="AC38" s="43"/>
      <c r="AD38" s="43"/>
      <c r="AE38" s="43"/>
      <c r="AF38" s="43"/>
      <c r="AG38" s="43"/>
      <c r="AH38" s="43"/>
      <c r="AI38" s="43"/>
      <c r="AJ38" s="43"/>
      <c r="AK38" s="43"/>
      <c r="AL38" s="43"/>
      <c r="AM38" s="43"/>
      <c r="AN38" s="43"/>
      <c r="AO38" s="43"/>
      <c r="AP38" s="43"/>
      <c r="AQ38" s="69" t="str">
        <f t="shared" si="0"/>
        <v/>
      </c>
      <c r="AR38" s="38"/>
    </row>
    <row r="39" spans="1:44" ht="20.100000000000001" customHeight="1">
      <c r="A39" s="65">
        <f>IF('Data Entry'!A41="","",'Data Entry'!A41)</f>
        <v>34</v>
      </c>
      <c r="B39" s="100" t="str">
        <f>IF('Data Entry'!B41="","",'Data Entry'!B41)</f>
        <v/>
      </c>
      <c r="C39" s="43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3"/>
      <c r="R39" s="43"/>
      <c r="S39" s="43"/>
      <c r="T39" s="43"/>
      <c r="U39" s="43"/>
      <c r="V39" s="43"/>
      <c r="W39" s="43"/>
      <c r="X39" s="43"/>
      <c r="Y39" s="43"/>
      <c r="Z39" s="43"/>
      <c r="AA39" s="43"/>
      <c r="AB39" s="43"/>
      <c r="AC39" s="43"/>
      <c r="AD39" s="43"/>
      <c r="AE39" s="43"/>
      <c r="AF39" s="43"/>
      <c r="AG39" s="43"/>
      <c r="AH39" s="43"/>
      <c r="AI39" s="43"/>
      <c r="AJ39" s="43"/>
      <c r="AK39" s="43"/>
      <c r="AL39" s="43"/>
      <c r="AM39" s="43"/>
      <c r="AN39" s="43"/>
      <c r="AO39" s="43"/>
      <c r="AP39" s="43"/>
      <c r="AQ39" s="69" t="str">
        <f t="shared" si="0"/>
        <v/>
      </c>
      <c r="AR39" s="38"/>
    </row>
    <row r="40" spans="1:44" ht="20.100000000000001" customHeight="1">
      <c r="A40" s="65">
        <f>IF('Data Entry'!A42="","",'Data Entry'!A42)</f>
        <v>35</v>
      </c>
      <c r="B40" s="100" t="str">
        <f>IF('Data Entry'!B42="","",'Data Entry'!B42)</f>
        <v/>
      </c>
      <c r="C40" s="43"/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43"/>
      <c r="P40" s="43"/>
      <c r="Q40" s="43"/>
      <c r="R40" s="43"/>
      <c r="S40" s="43"/>
      <c r="T40" s="43"/>
      <c r="U40" s="43"/>
      <c r="V40" s="43"/>
      <c r="W40" s="43"/>
      <c r="X40" s="43"/>
      <c r="Y40" s="43"/>
      <c r="Z40" s="43"/>
      <c r="AA40" s="43"/>
      <c r="AB40" s="43"/>
      <c r="AC40" s="43"/>
      <c r="AD40" s="43"/>
      <c r="AE40" s="43"/>
      <c r="AF40" s="43"/>
      <c r="AG40" s="43"/>
      <c r="AH40" s="43"/>
      <c r="AI40" s="43"/>
      <c r="AJ40" s="43"/>
      <c r="AK40" s="43"/>
      <c r="AL40" s="43"/>
      <c r="AM40" s="43"/>
      <c r="AN40" s="43"/>
      <c r="AO40" s="43"/>
      <c r="AP40" s="43"/>
      <c r="AQ40" s="69" t="str">
        <f t="shared" si="0"/>
        <v/>
      </c>
      <c r="AR40" s="38"/>
    </row>
    <row r="41" spans="1:44" ht="20.100000000000001" customHeight="1">
      <c r="A41" s="65">
        <f>IF('Data Entry'!A43="","",'Data Entry'!A43)</f>
        <v>36</v>
      </c>
      <c r="B41" s="100" t="str">
        <f>IF('Data Entry'!B43="","",'Data Entry'!B43)</f>
        <v/>
      </c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43"/>
      <c r="Q41" s="43"/>
      <c r="R41" s="43"/>
      <c r="S41" s="43"/>
      <c r="T41" s="43"/>
      <c r="U41" s="43"/>
      <c r="V41" s="43"/>
      <c r="W41" s="43"/>
      <c r="X41" s="43"/>
      <c r="Y41" s="43"/>
      <c r="Z41" s="43"/>
      <c r="AA41" s="43"/>
      <c r="AB41" s="43"/>
      <c r="AC41" s="43"/>
      <c r="AD41" s="43"/>
      <c r="AE41" s="43"/>
      <c r="AF41" s="43"/>
      <c r="AG41" s="43"/>
      <c r="AH41" s="43"/>
      <c r="AI41" s="43"/>
      <c r="AJ41" s="43"/>
      <c r="AK41" s="43"/>
      <c r="AL41" s="43"/>
      <c r="AM41" s="43"/>
      <c r="AN41" s="43"/>
      <c r="AO41" s="43"/>
      <c r="AP41" s="43"/>
      <c r="AQ41" s="69" t="str">
        <f t="shared" si="0"/>
        <v/>
      </c>
      <c r="AR41" s="38"/>
    </row>
    <row r="42" spans="1:44" ht="20.100000000000001" customHeight="1">
      <c r="A42" s="65">
        <f>IF('Data Entry'!A44="","",'Data Entry'!A44)</f>
        <v>37</v>
      </c>
      <c r="B42" s="100" t="str">
        <f>IF('Data Entry'!B44="","",'Data Entry'!B44)</f>
        <v/>
      </c>
      <c r="C42" s="43"/>
      <c r="D42" s="43"/>
      <c r="E42" s="43"/>
      <c r="F42" s="43"/>
      <c r="G42" s="43"/>
      <c r="H42" s="43"/>
      <c r="I42" s="43"/>
      <c r="J42" s="43"/>
      <c r="K42" s="43"/>
      <c r="L42" s="43"/>
      <c r="M42" s="43"/>
      <c r="N42" s="43"/>
      <c r="O42" s="43"/>
      <c r="P42" s="43"/>
      <c r="Q42" s="43"/>
      <c r="R42" s="43"/>
      <c r="S42" s="43"/>
      <c r="T42" s="43"/>
      <c r="U42" s="43"/>
      <c r="V42" s="43"/>
      <c r="W42" s="43"/>
      <c r="X42" s="43"/>
      <c r="Y42" s="43"/>
      <c r="Z42" s="43"/>
      <c r="AA42" s="43"/>
      <c r="AB42" s="43"/>
      <c r="AC42" s="43"/>
      <c r="AD42" s="43"/>
      <c r="AE42" s="43"/>
      <c r="AF42" s="43"/>
      <c r="AG42" s="43"/>
      <c r="AH42" s="43"/>
      <c r="AI42" s="43"/>
      <c r="AJ42" s="43"/>
      <c r="AK42" s="43"/>
      <c r="AL42" s="43"/>
      <c r="AM42" s="43"/>
      <c r="AN42" s="43"/>
      <c r="AO42" s="43"/>
      <c r="AP42" s="43"/>
      <c r="AQ42" s="69" t="str">
        <f t="shared" si="0"/>
        <v/>
      </c>
      <c r="AR42" s="38"/>
    </row>
    <row r="43" spans="1:44" ht="20.100000000000001" customHeight="1">
      <c r="A43" s="65">
        <f>IF('Data Entry'!A45="","",'Data Entry'!A45)</f>
        <v>38</v>
      </c>
      <c r="B43" s="100" t="str">
        <f>IF('Data Entry'!B45="","",'Data Entry'!B45)</f>
        <v/>
      </c>
      <c r="C43" s="43"/>
      <c r="D43" s="43"/>
      <c r="E43" s="43"/>
      <c r="F43" s="43"/>
      <c r="G43" s="43"/>
      <c r="H43" s="43"/>
      <c r="I43" s="43"/>
      <c r="J43" s="43"/>
      <c r="K43" s="43"/>
      <c r="L43" s="43"/>
      <c r="M43" s="43"/>
      <c r="N43" s="43"/>
      <c r="O43" s="43"/>
      <c r="P43" s="43"/>
      <c r="Q43" s="43"/>
      <c r="R43" s="43"/>
      <c r="S43" s="43"/>
      <c r="T43" s="43"/>
      <c r="U43" s="43"/>
      <c r="V43" s="43"/>
      <c r="W43" s="43"/>
      <c r="X43" s="43"/>
      <c r="Y43" s="43"/>
      <c r="Z43" s="43"/>
      <c r="AA43" s="43"/>
      <c r="AB43" s="43"/>
      <c r="AC43" s="43"/>
      <c r="AD43" s="43"/>
      <c r="AE43" s="43"/>
      <c r="AF43" s="43"/>
      <c r="AG43" s="43"/>
      <c r="AH43" s="43"/>
      <c r="AI43" s="43"/>
      <c r="AJ43" s="43"/>
      <c r="AK43" s="43"/>
      <c r="AL43" s="43"/>
      <c r="AM43" s="43"/>
      <c r="AN43" s="43"/>
      <c r="AO43" s="43"/>
      <c r="AP43" s="43"/>
      <c r="AQ43" s="69" t="str">
        <f t="shared" si="0"/>
        <v/>
      </c>
      <c r="AR43" s="38"/>
    </row>
    <row r="44" spans="1:44" ht="20.100000000000001" customHeight="1">
      <c r="A44" s="65">
        <f>IF('Data Entry'!A46="","",'Data Entry'!A46)</f>
        <v>39</v>
      </c>
      <c r="B44" s="100" t="str">
        <f>IF('Data Entry'!B46="","",'Data Entry'!B46)</f>
        <v/>
      </c>
      <c r="C44" s="43"/>
      <c r="D44" s="43"/>
      <c r="E44" s="43"/>
      <c r="F44" s="43"/>
      <c r="G44" s="43"/>
      <c r="H44" s="43"/>
      <c r="I44" s="43"/>
      <c r="J44" s="43"/>
      <c r="K44" s="43"/>
      <c r="L44" s="43"/>
      <c r="M44" s="43"/>
      <c r="N44" s="43"/>
      <c r="O44" s="43"/>
      <c r="P44" s="43"/>
      <c r="Q44" s="43"/>
      <c r="R44" s="43"/>
      <c r="S44" s="43"/>
      <c r="T44" s="43"/>
      <c r="U44" s="43"/>
      <c r="V44" s="43"/>
      <c r="W44" s="43"/>
      <c r="X44" s="43"/>
      <c r="Y44" s="43"/>
      <c r="Z44" s="43"/>
      <c r="AA44" s="43"/>
      <c r="AB44" s="43"/>
      <c r="AC44" s="43"/>
      <c r="AD44" s="43"/>
      <c r="AE44" s="43"/>
      <c r="AF44" s="43"/>
      <c r="AG44" s="43"/>
      <c r="AH44" s="43"/>
      <c r="AI44" s="43"/>
      <c r="AJ44" s="43"/>
      <c r="AK44" s="43"/>
      <c r="AL44" s="43"/>
      <c r="AM44" s="43"/>
      <c r="AN44" s="43"/>
      <c r="AO44" s="43"/>
      <c r="AP44" s="43"/>
      <c r="AQ44" s="69" t="str">
        <f t="shared" si="0"/>
        <v/>
      </c>
      <c r="AR44" s="38"/>
    </row>
    <row r="45" spans="1:44" ht="20.100000000000001" customHeight="1">
      <c r="A45" s="65">
        <f>IF('Data Entry'!A47="","",'Data Entry'!A47)</f>
        <v>40</v>
      </c>
      <c r="B45" s="100" t="str">
        <f>IF('Data Entry'!B47="","",'Data Entry'!B47)</f>
        <v/>
      </c>
      <c r="C45" s="43"/>
      <c r="D45" s="43"/>
      <c r="E45" s="43"/>
      <c r="F45" s="43"/>
      <c r="G45" s="43"/>
      <c r="H45" s="43"/>
      <c r="I45" s="43"/>
      <c r="J45" s="43"/>
      <c r="K45" s="43"/>
      <c r="L45" s="43"/>
      <c r="M45" s="43"/>
      <c r="N45" s="43"/>
      <c r="O45" s="43"/>
      <c r="P45" s="43"/>
      <c r="Q45" s="43"/>
      <c r="R45" s="43"/>
      <c r="S45" s="43"/>
      <c r="T45" s="43"/>
      <c r="U45" s="43"/>
      <c r="V45" s="43"/>
      <c r="W45" s="43"/>
      <c r="X45" s="43"/>
      <c r="Y45" s="43"/>
      <c r="Z45" s="43"/>
      <c r="AA45" s="43"/>
      <c r="AB45" s="43"/>
      <c r="AC45" s="43"/>
      <c r="AD45" s="43"/>
      <c r="AE45" s="43"/>
      <c r="AF45" s="43"/>
      <c r="AG45" s="43"/>
      <c r="AH45" s="43"/>
      <c r="AI45" s="43"/>
      <c r="AJ45" s="43"/>
      <c r="AK45" s="43"/>
      <c r="AL45" s="43"/>
      <c r="AM45" s="43"/>
      <c r="AN45" s="43"/>
      <c r="AO45" s="43"/>
      <c r="AP45" s="43"/>
      <c r="AQ45" s="69" t="str">
        <f t="shared" si="0"/>
        <v/>
      </c>
      <c r="AR45" s="38"/>
    </row>
    <row r="46" spans="1:44" ht="20.100000000000001" customHeight="1">
      <c r="A46" s="65">
        <f>IF('Data Entry'!A48="","",'Data Entry'!A48)</f>
        <v>41</v>
      </c>
      <c r="B46" s="100" t="str">
        <f>IF('Data Entry'!B48="","",'Data Entry'!B48)</f>
        <v/>
      </c>
      <c r="C46" s="43"/>
      <c r="D46" s="43"/>
      <c r="E46" s="43"/>
      <c r="F46" s="43"/>
      <c r="G46" s="43"/>
      <c r="H46" s="43"/>
      <c r="I46" s="43"/>
      <c r="J46" s="43"/>
      <c r="K46" s="43"/>
      <c r="L46" s="43"/>
      <c r="M46" s="43"/>
      <c r="N46" s="43"/>
      <c r="O46" s="43"/>
      <c r="P46" s="43"/>
      <c r="Q46" s="43"/>
      <c r="R46" s="43"/>
      <c r="S46" s="43"/>
      <c r="T46" s="43"/>
      <c r="U46" s="43"/>
      <c r="V46" s="43"/>
      <c r="W46" s="43"/>
      <c r="X46" s="43"/>
      <c r="Y46" s="43"/>
      <c r="Z46" s="43"/>
      <c r="AA46" s="43"/>
      <c r="AB46" s="43"/>
      <c r="AC46" s="43"/>
      <c r="AD46" s="43"/>
      <c r="AE46" s="43"/>
      <c r="AF46" s="43"/>
      <c r="AG46" s="43"/>
      <c r="AH46" s="43"/>
      <c r="AI46" s="43"/>
      <c r="AJ46" s="43"/>
      <c r="AK46" s="43"/>
      <c r="AL46" s="43"/>
      <c r="AM46" s="43"/>
      <c r="AN46" s="43"/>
      <c r="AO46" s="43"/>
      <c r="AP46" s="43"/>
      <c r="AQ46" s="69" t="str">
        <f t="shared" si="0"/>
        <v/>
      </c>
      <c r="AR46" s="38"/>
    </row>
    <row r="47" spans="1:44" ht="20.100000000000001" customHeight="1">
      <c r="A47" s="65">
        <f>IF('Data Entry'!A49="","",'Data Entry'!A49)</f>
        <v>42</v>
      </c>
      <c r="B47" s="100" t="str">
        <f>IF('Data Entry'!B49="","",'Data Entry'!B49)</f>
        <v/>
      </c>
      <c r="C47" s="43"/>
      <c r="D47" s="43"/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  <c r="S47" s="43"/>
      <c r="T47" s="43"/>
      <c r="U47" s="43"/>
      <c r="V47" s="43"/>
      <c r="W47" s="43"/>
      <c r="X47" s="43"/>
      <c r="Y47" s="43"/>
      <c r="Z47" s="43"/>
      <c r="AA47" s="43"/>
      <c r="AB47" s="43"/>
      <c r="AC47" s="43"/>
      <c r="AD47" s="43"/>
      <c r="AE47" s="43"/>
      <c r="AF47" s="43"/>
      <c r="AG47" s="43"/>
      <c r="AH47" s="43"/>
      <c r="AI47" s="43"/>
      <c r="AJ47" s="43"/>
      <c r="AK47" s="43"/>
      <c r="AL47" s="43"/>
      <c r="AM47" s="43"/>
      <c r="AN47" s="43"/>
      <c r="AO47" s="43"/>
      <c r="AP47" s="43"/>
      <c r="AQ47" s="69" t="str">
        <f t="shared" si="0"/>
        <v/>
      </c>
      <c r="AR47" s="38"/>
    </row>
    <row r="48" spans="1:44" ht="20.100000000000001" customHeight="1">
      <c r="A48" s="65">
        <f>IF('Data Entry'!A50="","",'Data Entry'!A50)</f>
        <v>43</v>
      </c>
      <c r="B48" s="100" t="str">
        <f>IF('Data Entry'!B50="","",'Data Entry'!B50)</f>
        <v/>
      </c>
      <c r="C48" s="43"/>
      <c r="D48" s="43"/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  <c r="S48" s="43"/>
      <c r="T48" s="43"/>
      <c r="U48" s="43"/>
      <c r="V48" s="43"/>
      <c r="W48" s="43"/>
      <c r="X48" s="43"/>
      <c r="Y48" s="43"/>
      <c r="Z48" s="43"/>
      <c r="AA48" s="43"/>
      <c r="AB48" s="43"/>
      <c r="AC48" s="43"/>
      <c r="AD48" s="43"/>
      <c r="AE48" s="43"/>
      <c r="AF48" s="43"/>
      <c r="AG48" s="43"/>
      <c r="AH48" s="43"/>
      <c r="AI48" s="43"/>
      <c r="AJ48" s="43"/>
      <c r="AK48" s="43"/>
      <c r="AL48" s="43"/>
      <c r="AM48" s="43"/>
      <c r="AN48" s="43"/>
      <c r="AO48" s="43"/>
      <c r="AP48" s="43"/>
      <c r="AQ48" s="69" t="str">
        <f t="shared" si="0"/>
        <v/>
      </c>
      <c r="AR48" s="38"/>
    </row>
    <row r="49" spans="1:44" ht="20.100000000000001" customHeight="1">
      <c r="A49" s="65">
        <f>IF('Data Entry'!A51="","",'Data Entry'!A51)</f>
        <v>44</v>
      </c>
      <c r="B49" s="100" t="str">
        <f>IF('Data Entry'!B51="","",'Data Entry'!B51)</f>
        <v/>
      </c>
      <c r="C49" s="43"/>
      <c r="D49" s="43"/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3"/>
      <c r="P49" s="43"/>
      <c r="Q49" s="43"/>
      <c r="R49" s="43"/>
      <c r="S49" s="43"/>
      <c r="T49" s="43"/>
      <c r="U49" s="43"/>
      <c r="V49" s="43"/>
      <c r="W49" s="43"/>
      <c r="X49" s="43"/>
      <c r="Y49" s="43"/>
      <c r="Z49" s="43"/>
      <c r="AA49" s="43"/>
      <c r="AB49" s="43"/>
      <c r="AC49" s="43"/>
      <c r="AD49" s="43"/>
      <c r="AE49" s="43"/>
      <c r="AF49" s="43"/>
      <c r="AG49" s="43"/>
      <c r="AH49" s="43"/>
      <c r="AI49" s="43"/>
      <c r="AJ49" s="43"/>
      <c r="AK49" s="43"/>
      <c r="AL49" s="43"/>
      <c r="AM49" s="43"/>
      <c r="AN49" s="43"/>
      <c r="AO49" s="43"/>
      <c r="AP49" s="43"/>
      <c r="AQ49" s="69" t="str">
        <f t="shared" si="0"/>
        <v/>
      </c>
      <c r="AR49" s="38"/>
    </row>
    <row r="50" spans="1:44" ht="20.100000000000001" customHeight="1">
      <c r="A50" s="65">
        <f>IF('Data Entry'!A52="","",'Data Entry'!A52)</f>
        <v>45</v>
      </c>
      <c r="B50" s="100" t="str">
        <f>IF('Data Entry'!B52="","",'Data Entry'!B52)</f>
        <v/>
      </c>
      <c r="C50" s="43"/>
      <c r="D50" s="43"/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43"/>
      <c r="Q50" s="43"/>
      <c r="R50" s="43"/>
      <c r="S50" s="43"/>
      <c r="T50" s="43"/>
      <c r="U50" s="43"/>
      <c r="V50" s="43"/>
      <c r="W50" s="43"/>
      <c r="X50" s="43"/>
      <c r="Y50" s="43"/>
      <c r="Z50" s="43"/>
      <c r="AA50" s="43"/>
      <c r="AB50" s="43"/>
      <c r="AC50" s="43"/>
      <c r="AD50" s="43"/>
      <c r="AE50" s="43"/>
      <c r="AF50" s="43"/>
      <c r="AG50" s="43"/>
      <c r="AH50" s="43"/>
      <c r="AI50" s="43"/>
      <c r="AJ50" s="43"/>
      <c r="AK50" s="43"/>
      <c r="AL50" s="43"/>
      <c r="AM50" s="43"/>
      <c r="AN50" s="43"/>
      <c r="AO50" s="43"/>
      <c r="AP50" s="43"/>
      <c r="AQ50" s="69" t="str">
        <f t="shared" si="0"/>
        <v/>
      </c>
      <c r="AR50" s="38"/>
    </row>
    <row r="51" spans="1:44" ht="20.100000000000001" customHeight="1">
      <c r="A51" s="65">
        <f>IF('Data Entry'!A53="","",'Data Entry'!A53)</f>
        <v>46</v>
      </c>
      <c r="B51" s="100" t="str">
        <f>IF('Data Entry'!B53="","",'Data Entry'!B53)</f>
        <v/>
      </c>
      <c r="C51" s="43"/>
      <c r="D51" s="43"/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43"/>
      <c r="P51" s="43"/>
      <c r="Q51" s="43"/>
      <c r="R51" s="43"/>
      <c r="S51" s="43"/>
      <c r="T51" s="43"/>
      <c r="U51" s="43"/>
      <c r="V51" s="43"/>
      <c r="W51" s="43"/>
      <c r="X51" s="43"/>
      <c r="Y51" s="43"/>
      <c r="Z51" s="43"/>
      <c r="AA51" s="43"/>
      <c r="AB51" s="43"/>
      <c r="AC51" s="43"/>
      <c r="AD51" s="43"/>
      <c r="AE51" s="43"/>
      <c r="AF51" s="43"/>
      <c r="AG51" s="43"/>
      <c r="AH51" s="43"/>
      <c r="AI51" s="43"/>
      <c r="AJ51" s="43"/>
      <c r="AK51" s="43"/>
      <c r="AL51" s="43"/>
      <c r="AM51" s="43"/>
      <c r="AN51" s="43"/>
      <c r="AO51" s="43"/>
      <c r="AP51" s="43"/>
      <c r="AQ51" s="69" t="str">
        <f t="shared" si="0"/>
        <v/>
      </c>
      <c r="AR51" s="38"/>
    </row>
    <row r="52" spans="1:44" ht="20.100000000000001" customHeight="1">
      <c r="A52" s="65">
        <f>IF('Data Entry'!A54="","",'Data Entry'!A54)</f>
        <v>47</v>
      </c>
      <c r="B52" s="100" t="str">
        <f>IF('Data Entry'!B54="","",'Data Entry'!B54)</f>
        <v/>
      </c>
      <c r="C52" s="43"/>
      <c r="D52" s="43"/>
      <c r="E52" s="43"/>
      <c r="F52" s="43"/>
      <c r="G52" s="43"/>
      <c r="H52" s="43"/>
      <c r="I52" s="43"/>
      <c r="J52" s="43"/>
      <c r="K52" s="43"/>
      <c r="L52" s="43"/>
      <c r="M52" s="43"/>
      <c r="N52" s="43"/>
      <c r="O52" s="43"/>
      <c r="P52" s="43"/>
      <c r="Q52" s="43"/>
      <c r="R52" s="43"/>
      <c r="S52" s="43"/>
      <c r="T52" s="43"/>
      <c r="U52" s="43"/>
      <c r="V52" s="43"/>
      <c r="W52" s="43"/>
      <c r="X52" s="43"/>
      <c r="Y52" s="43"/>
      <c r="Z52" s="43"/>
      <c r="AA52" s="43"/>
      <c r="AB52" s="43"/>
      <c r="AC52" s="43"/>
      <c r="AD52" s="43"/>
      <c r="AE52" s="43"/>
      <c r="AF52" s="43"/>
      <c r="AG52" s="43"/>
      <c r="AH52" s="43"/>
      <c r="AI52" s="43"/>
      <c r="AJ52" s="43"/>
      <c r="AK52" s="43"/>
      <c r="AL52" s="43"/>
      <c r="AM52" s="43"/>
      <c r="AN52" s="43"/>
      <c r="AO52" s="43"/>
      <c r="AP52" s="43"/>
      <c r="AQ52" s="69" t="str">
        <f t="shared" si="0"/>
        <v/>
      </c>
      <c r="AR52" s="38"/>
    </row>
    <row r="53" spans="1:44" ht="20.100000000000001" customHeight="1">
      <c r="A53" s="65">
        <f>IF('Data Entry'!A55="","",'Data Entry'!A55)</f>
        <v>48</v>
      </c>
      <c r="B53" s="100" t="str">
        <f>IF('Data Entry'!B55="","",'Data Entry'!B55)</f>
        <v/>
      </c>
      <c r="C53" s="43"/>
      <c r="D53" s="43"/>
      <c r="E53" s="43"/>
      <c r="F53" s="43"/>
      <c r="G53" s="43"/>
      <c r="H53" s="43"/>
      <c r="I53" s="43"/>
      <c r="J53" s="43"/>
      <c r="K53" s="43"/>
      <c r="L53" s="43"/>
      <c r="M53" s="43"/>
      <c r="N53" s="43"/>
      <c r="O53" s="43"/>
      <c r="P53" s="43"/>
      <c r="Q53" s="43"/>
      <c r="R53" s="43"/>
      <c r="S53" s="43"/>
      <c r="T53" s="43"/>
      <c r="U53" s="43"/>
      <c r="V53" s="43"/>
      <c r="W53" s="43"/>
      <c r="X53" s="43"/>
      <c r="Y53" s="43"/>
      <c r="Z53" s="43"/>
      <c r="AA53" s="43"/>
      <c r="AB53" s="43"/>
      <c r="AC53" s="43"/>
      <c r="AD53" s="43"/>
      <c r="AE53" s="43"/>
      <c r="AF53" s="43"/>
      <c r="AG53" s="43"/>
      <c r="AH53" s="43"/>
      <c r="AI53" s="43"/>
      <c r="AJ53" s="43"/>
      <c r="AK53" s="43"/>
      <c r="AL53" s="43"/>
      <c r="AM53" s="43"/>
      <c r="AN53" s="43"/>
      <c r="AO53" s="43"/>
      <c r="AP53" s="43"/>
      <c r="AQ53" s="69" t="str">
        <f t="shared" si="0"/>
        <v/>
      </c>
      <c r="AR53" s="38"/>
    </row>
    <row r="54" spans="1:44" ht="20.100000000000001" customHeight="1">
      <c r="A54" s="65">
        <f>IF('Data Entry'!A56="","",'Data Entry'!A56)</f>
        <v>49</v>
      </c>
      <c r="B54" s="100" t="str">
        <f>IF('Data Entry'!B56="","",'Data Entry'!B56)</f>
        <v/>
      </c>
      <c r="C54" s="43"/>
      <c r="D54" s="43"/>
      <c r="E54" s="43"/>
      <c r="F54" s="43"/>
      <c r="G54" s="43"/>
      <c r="H54" s="43"/>
      <c r="I54" s="43"/>
      <c r="J54" s="43"/>
      <c r="K54" s="43"/>
      <c r="L54" s="43"/>
      <c r="M54" s="43"/>
      <c r="N54" s="43"/>
      <c r="O54" s="43"/>
      <c r="P54" s="43"/>
      <c r="Q54" s="43"/>
      <c r="R54" s="43"/>
      <c r="S54" s="43"/>
      <c r="T54" s="43"/>
      <c r="U54" s="43"/>
      <c r="V54" s="43"/>
      <c r="W54" s="43"/>
      <c r="X54" s="43"/>
      <c r="Y54" s="43"/>
      <c r="Z54" s="43"/>
      <c r="AA54" s="43"/>
      <c r="AB54" s="43"/>
      <c r="AC54" s="43"/>
      <c r="AD54" s="43"/>
      <c r="AE54" s="43"/>
      <c r="AF54" s="43"/>
      <c r="AG54" s="43"/>
      <c r="AH54" s="43"/>
      <c r="AI54" s="43"/>
      <c r="AJ54" s="43"/>
      <c r="AK54" s="43"/>
      <c r="AL54" s="43"/>
      <c r="AM54" s="43"/>
      <c r="AN54" s="43"/>
      <c r="AO54" s="43"/>
      <c r="AP54" s="43"/>
      <c r="AQ54" s="69" t="str">
        <f t="shared" si="0"/>
        <v/>
      </c>
      <c r="AR54" s="38"/>
    </row>
    <row r="55" spans="1:44" ht="20.100000000000001" customHeight="1">
      <c r="A55" s="65">
        <f>IF('Data Entry'!A57="","",'Data Entry'!A57)</f>
        <v>50</v>
      </c>
      <c r="B55" s="100" t="str">
        <f>IF('Data Entry'!B57="","",'Data Entry'!B57)</f>
        <v/>
      </c>
      <c r="C55" s="43"/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3"/>
      <c r="O55" s="43"/>
      <c r="P55" s="43"/>
      <c r="Q55" s="43"/>
      <c r="R55" s="43"/>
      <c r="S55" s="43"/>
      <c r="T55" s="43"/>
      <c r="U55" s="43"/>
      <c r="V55" s="43"/>
      <c r="W55" s="43"/>
      <c r="X55" s="43"/>
      <c r="Y55" s="43"/>
      <c r="Z55" s="43"/>
      <c r="AA55" s="43"/>
      <c r="AB55" s="43"/>
      <c r="AC55" s="43"/>
      <c r="AD55" s="43"/>
      <c r="AE55" s="43"/>
      <c r="AF55" s="43"/>
      <c r="AG55" s="43"/>
      <c r="AH55" s="43"/>
      <c r="AI55" s="43"/>
      <c r="AJ55" s="43"/>
      <c r="AK55" s="43"/>
      <c r="AL55" s="43"/>
      <c r="AM55" s="43"/>
      <c r="AN55" s="43"/>
      <c r="AO55" s="43"/>
      <c r="AP55" s="43"/>
      <c r="AQ55" s="69" t="str">
        <f t="shared" si="0"/>
        <v/>
      </c>
      <c r="AR55" s="38"/>
    </row>
    <row r="56" spans="1:44" ht="20.100000000000001" customHeight="1">
      <c r="A56" s="65">
        <f>IF('Data Entry'!A58="","",'Data Entry'!A58)</f>
        <v>51</v>
      </c>
      <c r="B56" s="100" t="str">
        <f>IF('Data Entry'!B58="","",'Data Entry'!B58)</f>
        <v/>
      </c>
      <c r="C56" s="43"/>
      <c r="D56" s="43"/>
      <c r="E56" s="43"/>
      <c r="F56" s="43"/>
      <c r="G56" s="43"/>
      <c r="H56" s="43"/>
      <c r="I56" s="43"/>
      <c r="J56" s="43"/>
      <c r="K56" s="43"/>
      <c r="L56" s="43"/>
      <c r="M56" s="43"/>
      <c r="N56" s="43"/>
      <c r="O56" s="43"/>
      <c r="P56" s="43"/>
      <c r="Q56" s="43"/>
      <c r="R56" s="43"/>
      <c r="S56" s="43"/>
      <c r="T56" s="43"/>
      <c r="U56" s="43"/>
      <c r="V56" s="43"/>
      <c r="W56" s="43"/>
      <c r="X56" s="43"/>
      <c r="Y56" s="43"/>
      <c r="Z56" s="43"/>
      <c r="AA56" s="43"/>
      <c r="AB56" s="43"/>
      <c r="AC56" s="43"/>
      <c r="AD56" s="43"/>
      <c r="AE56" s="43"/>
      <c r="AF56" s="43"/>
      <c r="AG56" s="43"/>
      <c r="AH56" s="43"/>
      <c r="AI56" s="43"/>
      <c r="AJ56" s="43"/>
      <c r="AK56" s="43"/>
      <c r="AL56" s="43"/>
      <c r="AM56" s="43"/>
      <c r="AN56" s="43"/>
      <c r="AO56" s="43"/>
      <c r="AP56" s="43"/>
      <c r="AQ56" s="69" t="str">
        <f t="shared" si="0"/>
        <v/>
      </c>
      <c r="AR56" s="38"/>
    </row>
    <row r="57" spans="1:44" ht="20.100000000000001" customHeight="1">
      <c r="A57" s="65">
        <f>IF('Data Entry'!A59="","",'Data Entry'!A59)</f>
        <v>52</v>
      </c>
      <c r="B57" s="100" t="str">
        <f>IF('Data Entry'!B59="","",'Data Entry'!B59)</f>
        <v/>
      </c>
      <c r="C57" s="43"/>
      <c r="D57" s="43"/>
      <c r="E57" s="43"/>
      <c r="F57" s="43"/>
      <c r="G57" s="43"/>
      <c r="H57" s="43"/>
      <c r="I57" s="43"/>
      <c r="J57" s="43"/>
      <c r="K57" s="43"/>
      <c r="L57" s="43"/>
      <c r="M57" s="43"/>
      <c r="N57" s="43"/>
      <c r="O57" s="43"/>
      <c r="P57" s="43"/>
      <c r="Q57" s="43"/>
      <c r="R57" s="43"/>
      <c r="S57" s="43"/>
      <c r="T57" s="43"/>
      <c r="U57" s="43"/>
      <c r="V57" s="43"/>
      <c r="W57" s="43"/>
      <c r="X57" s="43"/>
      <c r="Y57" s="43"/>
      <c r="Z57" s="43"/>
      <c r="AA57" s="43"/>
      <c r="AB57" s="43"/>
      <c r="AC57" s="43"/>
      <c r="AD57" s="43"/>
      <c r="AE57" s="43"/>
      <c r="AF57" s="43"/>
      <c r="AG57" s="43"/>
      <c r="AH57" s="43"/>
      <c r="AI57" s="43"/>
      <c r="AJ57" s="43"/>
      <c r="AK57" s="43"/>
      <c r="AL57" s="43"/>
      <c r="AM57" s="43"/>
      <c r="AN57" s="43"/>
      <c r="AO57" s="43"/>
      <c r="AP57" s="43"/>
      <c r="AQ57" s="69" t="str">
        <f t="shared" si="0"/>
        <v/>
      </c>
      <c r="AR57" s="38"/>
    </row>
    <row r="58" spans="1:44" ht="20.100000000000001" customHeight="1">
      <c r="A58" s="65">
        <f>IF('Data Entry'!A60="","",'Data Entry'!A60)</f>
        <v>53</v>
      </c>
      <c r="B58" s="100" t="str">
        <f>IF('Data Entry'!B60="","",'Data Entry'!B60)</f>
        <v/>
      </c>
      <c r="C58" s="43"/>
      <c r="D58" s="43"/>
      <c r="E58" s="43"/>
      <c r="F58" s="43"/>
      <c r="G58" s="43"/>
      <c r="H58" s="43"/>
      <c r="I58" s="43"/>
      <c r="J58" s="43"/>
      <c r="K58" s="43"/>
      <c r="L58" s="43"/>
      <c r="M58" s="43"/>
      <c r="N58" s="43"/>
      <c r="O58" s="43"/>
      <c r="P58" s="43"/>
      <c r="Q58" s="43"/>
      <c r="R58" s="43"/>
      <c r="S58" s="43"/>
      <c r="T58" s="43"/>
      <c r="U58" s="43"/>
      <c r="V58" s="43"/>
      <c r="W58" s="43"/>
      <c r="X58" s="43"/>
      <c r="Y58" s="43"/>
      <c r="Z58" s="43"/>
      <c r="AA58" s="43"/>
      <c r="AB58" s="43"/>
      <c r="AC58" s="43"/>
      <c r="AD58" s="43"/>
      <c r="AE58" s="43"/>
      <c r="AF58" s="43"/>
      <c r="AG58" s="43"/>
      <c r="AH58" s="43"/>
      <c r="AI58" s="43"/>
      <c r="AJ58" s="43"/>
      <c r="AK58" s="43"/>
      <c r="AL58" s="43"/>
      <c r="AM58" s="43"/>
      <c r="AN58" s="43"/>
      <c r="AO58" s="43"/>
      <c r="AP58" s="43"/>
      <c r="AQ58" s="69" t="str">
        <f t="shared" si="0"/>
        <v/>
      </c>
      <c r="AR58" s="38"/>
    </row>
    <row r="59" spans="1:44" ht="20.100000000000001" customHeight="1">
      <c r="A59" s="65">
        <f>IF('Data Entry'!A61="","",'Data Entry'!A61)</f>
        <v>54</v>
      </c>
      <c r="B59" s="100" t="str">
        <f>IF('Data Entry'!B61="","",'Data Entry'!B61)</f>
        <v/>
      </c>
      <c r="C59" s="43"/>
      <c r="D59" s="43"/>
      <c r="E59" s="43"/>
      <c r="F59" s="43"/>
      <c r="G59" s="43"/>
      <c r="H59" s="43"/>
      <c r="I59" s="43"/>
      <c r="J59" s="43"/>
      <c r="K59" s="43"/>
      <c r="L59" s="43"/>
      <c r="M59" s="43"/>
      <c r="N59" s="43"/>
      <c r="O59" s="43"/>
      <c r="P59" s="43"/>
      <c r="Q59" s="43"/>
      <c r="R59" s="43"/>
      <c r="S59" s="43"/>
      <c r="T59" s="43"/>
      <c r="U59" s="43"/>
      <c r="V59" s="43"/>
      <c r="W59" s="43"/>
      <c r="X59" s="43"/>
      <c r="Y59" s="43"/>
      <c r="Z59" s="43"/>
      <c r="AA59" s="43"/>
      <c r="AB59" s="43"/>
      <c r="AC59" s="43"/>
      <c r="AD59" s="43"/>
      <c r="AE59" s="43"/>
      <c r="AF59" s="43"/>
      <c r="AG59" s="43"/>
      <c r="AH59" s="43"/>
      <c r="AI59" s="43"/>
      <c r="AJ59" s="43"/>
      <c r="AK59" s="43"/>
      <c r="AL59" s="43"/>
      <c r="AM59" s="43"/>
      <c r="AN59" s="43"/>
      <c r="AO59" s="43"/>
      <c r="AP59" s="43"/>
      <c r="AQ59" s="69" t="str">
        <f t="shared" si="0"/>
        <v/>
      </c>
      <c r="AR59" s="38"/>
    </row>
    <row r="60" spans="1:44" ht="20.100000000000001" customHeight="1">
      <c r="A60" s="65">
        <f>IF('Data Entry'!A62="","",'Data Entry'!A62)</f>
        <v>55</v>
      </c>
      <c r="B60" s="100" t="str">
        <f>IF('Data Entry'!B62="","",'Data Entry'!B62)</f>
        <v/>
      </c>
      <c r="C60" s="43"/>
      <c r="D60" s="43"/>
      <c r="E60" s="43"/>
      <c r="F60" s="43"/>
      <c r="G60" s="43"/>
      <c r="H60" s="43"/>
      <c r="I60" s="43"/>
      <c r="J60" s="43"/>
      <c r="K60" s="43"/>
      <c r="L60" s="43"/>
      <c r="M60" s="43"/>
      <c r="N60" s="43"/>
      <c r="O60" s="43"/>
      <c r="P60" s="43"/>
      <c r="Q60" s="43"/>
      <c r="R60" s="43"/>
      <c r="S60" s="43"/>
      <c r="T60" s="43"/>
      <c r="U60" s="43"/>
      <c r="V60" s="43"/>
      <c r="W60" s="43"/>
      <c r="X60" s="43"/>
      <c r="Y60" s="43"/>
      <c r="Z60" s="43"/>
      <c r="AA60" s="43"/>
      <c r="AB60" s="43"/>
      <c r="AC60" s="43"/>
      <c r="AD60" s="43"/>
      <c r="AE60" s="43"/>
      <c r="AF60" s="43"/>
      <c r="AG60" s="43"/>
      <c r="AH60" s="43"/>
      <c r="AI60" s="43"/>
      <c r="AJ60" s="43"/>
      <c r="AK60" s="43"/>
      <c r="AL60" s="43"/>
      <c r="AM60" s="43"/>
      <c r="AN60" s="43"/>
      <c r="AO60" s="43"/>
      <c r="AP60" s="43"/>
      <c r="AQ60" s="69" t="str">
        <f t="shared" si="0"/>
        <v/>
      </c>
      <c r="AR60" s="38"/>
    </row>
    <row r="61" spans="1:44" ht="20.100000000000001" customHeight="1">
      <c r="A61" s="65">
        <f>IF('Data Entry'!A63="","",'Data Entry'!A63)</f>
        <v>56</v>
      </c>
      <c r="B61" s="100" t="str">
        <f>IF('Data Entry'!B63="","",'Data Entry'!B63)</f>
        <v/>
      </c>
      <c r="C61" s="43"/>
      <c r="D61" s="43"/>
      <c r="E61" s="43"/>
      <c r="F61" s="43"/>
      <c r="G61" s="43"/>
      <c r="H61" s="43"/>
      <c r="I61" s="43"/>
      <c r="J61" s="43"/>
      <c r="K61" s="43"/>
      <c r="L61" s="43"/>
      <c r="M61" s="43"/>
      <c r="N61" s="43"/>
      <c r="O61" s="43"/>
      <c r="P61" s="43"/>
      <c r="Q61" s="43"/>
      <c r="R61" s="43"/>
      <c r="S61" s="43"/>
      <c r="T61" s="43"/>
      <c r="U61" s="43"/>
      <c r="V61" s="43"/>
      <c r="W61" s="43"/>
      <c r="X61" s="43"/>
      <c r="Y61" s="43"/>
      <c r="Z61" s="43"/>
      <c r="AA61" s="43"/>
      <c r="AB61" s="43"/>
      <c r="AC61" s="43"/>
      <c r="AD61" s="43"/>
      <c r="AE61" s="43"/>
      <c r="AF61" s="43"/>
      <c r="AG61" s="43"/>
      <c r="AH61" s="43"/>
      <c r="AI61" s="43"/>
      <c r="AJ61" s="43"/>
      <c r="AK61" s="43"/>
      <c r="AL61" s="43"/>
      <c r="AM61" s="43"/>
      <c r="AN61" s="43"/>
      <c r="AO61" s="43"/>
      <c r="AP61" s="43"/>
      <c r="AQ61" s="69" t="str">
        <f t="shared" si="0"/>
        <v/>
      </c>
      <c r="AR61" s="38"/>
    </row>
    <row r="62" spans="1:44" ht="20.100000000000001" customHeight="1">
      <c r="A62" s="65">
        <f>IF('Data Entry'!A64="","",'Data Entry'!A64)</f>
        <v>57</v>
      </c>
      <c r="B62" s="100" t="str">
        <f>IF('Data Entry'!B64="","",'Data Entry'!B64)</f>
        <v/>
      </c>
      <c r="C62" s="43"/>
      <c r="D62" s="43"/>
      <c r="E62" s="43"/>
      <c r="F62" s="43"/>
      <c r="G62" s="43"/>
      <c r="H62" s="43"/>
      <c r="I62" s="43"/>
      <c r="J62" s="43"/>
      <c r="K62" s="43"/>
      <c r="L62" s="43"/>
      <c r="M62" s="43"/>
      <c r="N62" s="43"/>
      <c r="O62" s="43"/>
      <c r="P62" s="43"/>
      <c r="Q62" s="43"/>
      <c r="R62" s="43"/>
      <c r="S62" s="43"/>
      <c r="T62" s="43"/>
      <c r="U62" s="43"/>
      <c r="V62" s="43"/>
      <c r="W62" s="43"/>
      <c r="X62" s="43"/>
      <c r="Y62" s="43"/>
      <c r="Z62" s="43"/>
      <c r="AA62" s="43"/>
      <c r="AB62" s="43"/>
      <c r="AC62" s="43"/>
      <c r="AD62" s="43"/>
      <c r="AE62" s="43"/>
      <c r="AF62" s="43"/>
      <c r="AG62" s="43"/>
      <c r="AH62" s="43"/>
      <c r="AI62" s="43"/>
      <c r="AJ62" s="43"/>
      <c r="AK62" s="43"/>
      <c r="AL62" s="43"/>
      <c r="AM62" s="43"/>
      <c r="AN62" s="43"/>
      <c r="AO62" s="43"/>
      <c r="AP62" s="43"/>
      <c r="AQ62" s="69" t="str">
        <f t="shared" si="0"/>
        <v/>
      </c>
      <c r="AR62" s="38"/>
    </row>
    <row r="63" spans="1:44" ht="20.100000000000001" customHeight="1">
      <c r="A63" s="65">
        <f>IF('Data Entry'!A65="","",'Data Entry'!A65)</f>
        <v>58</v>
      </c>
      <c r="B63" s="100" t="str">
        <f>IF('Data Entry'!B65="","",'Data Entry'!B65)</f>
        <v/>
      </c>
      <c r="C63" s="43"/>
      <c r="D63" s="43"/>
      <c r="E63" s="43"/>
      <c r="F63" s="43"/>
      <c r="G63" s="43"/>
      <c r="H63" s="43"/>
      <c r="I63" s="43"/>
      <c r="J63" s="43"/>
      <c r="K63" s="43"/>
      <c r="L63" s="43"/>
      <c r="M63" s="43"/>
      <c r="N63" s="43"/>
      <c r="O63" s="43"/>
      <c r="P63" s="43"/>
      <c r="Q63" s="43"/>
      <c r="R63" s="43"/>
      <c r="S63" s="43"/>
      <c r="T63" s="43"/>
      <c r="U63" s="43"/>
      <c r="V63" s="43"/>
      <c r="W63" s="43"/>
      <c r="X63" s="43"/>
      <c r="Y63" s="43"/>
      <c r="Z63" s="43"/>
      <c r="AA63" s="43"/>
      <c r="AB63" s="43"/>
      <c r="AC63" s="43"/>
      <c r="AD63" s="43"/>
      <c r="AE63" s="43"/>
      <c r="AF63" s="43"/>
      <c r="AG63" s="43"/>
      <c r="AH63" s="43"/>
      <c r="AI63" s="43"/>
      <c r="AJ63" s="43"/>
      <c r="AK63" s="43"/>
      <c r="AL63" s="43"/>
      <c r="AM63" s="43"/>
      <c r="AN63" s="43"/>
      <c r="AO63" s="43"/>
      <c r="AP63" s="43"/>
      <c r="AQ63" s="69" t="str">
        <f t="shared" si="0"/>
        <v/>
      </c>
      <c r="AR63" s="38"/>
    </row>
    <row r="64" spans="1:44" ht="20.100000000000001" customHeight="1">
      <c r="A64" s="65">
        <f>IF('Data Entry'!A66="","",'Data Entry'!A66)</f>
        <v>59</v>
      </c>
      <c r="B64" s="100" t="str">
        <f>IF('Data Entry'!B66="","",'Data Entry'!B66)</f>
        <v/>
      </c>
      <c r="C64" s="43"/>
      <c r="D64" s="43"/>
      <c r="E64" s="43"/>
      <c r="F64" s="43"/>
      <c r="G64" s="43"/>
      <c r="H64" s="43"/>
      <c r="I64" s="43"/>
      <c r="J64" s="43"/>
      <c r="K64" s="43"/>
      <c r="L64" s="43"/>
      <c r="M64" s="43"/>
      <c r="N64" s="43"/>
      <c r="O64" s="43"/>
      <c r="P64" s="43"/>
      <c r="Q64" s="43"/>
      <c r="R64" s="43"/>
      <c r="S64" s="43"/>
      <c r="T64" s="43"/>
      <c r="U64" s="43"/>
      <c r="V64" s="43"/>
      <c r="W64" s="43"/>
      <c r="X64" s="43"/>
      <c r="Y64" s="43"/>
      <c r="Z64" s="43"/>
      <c r="AA64" s="43"/>
      <c r="AB64" s="43"/>
      <c r="AC64" s="43"/>
      <c r="AD64" s="43"/>
      <c r="AE64" s="43"/>
      <c r="AF64" s="43"/>
      <c r="AG64" s="43"/>
      <c r="AH64" s="43"/>
      <c r="AI64" s="43"/>
      <c r="AJ64" s="43"/>
      <c r="AK64" s="43"/>
      <c r="AL64" s="43"/>
      <c r="AM64" s="43"/>
      <c r="AN64" s="43"/>
      <c r="AO64" s="43"/>
      <c r="AP64" s="43"/>
      <c r="AQ64" s="69" t="str">
        <f t="shared" si="0"/>
        <v/>
      </c>
      <c r="AR64" s="38"/>
    </row>
    <row r="65" spans="1:44" ht="20.100000000000001" customHeight="1">
      <c r="A65" s="65">
        <f>IF('Data Entry'!A67="","",'Data Entry'!A67)</f>
        <v>60</v>
      </c>
      <c r="B65" s="100" t="str">
        <f>IF('Data Entry'!B67="","",'Data Entry'!B67)</f>
        <v/>
      </c>
      <c r="C65" s="43"/>
      <c r="D65" s="43"/>
      <c r="E65" s="43"/>
      <c r="F65" s="43"/>
      <c r="G65" s="43"/>
      <c r="H65" s="43"/>
      <c r="I65" s="43"/>
      <c r="J65" s="43"/>
      <c r="K65" s="43"/>
      <c r="L65" s="43"/>
      <c r="M65" s="43"/>
      <c r="N65" s="43"/>
      <c r="O65" s="43"/>
      <c r="P65" s="43"/>
      <c r="Q65" s="43"/>
      <c r="R65" s="43"/>
      <c r="S65" s="43"/>
      <c r="T65" s="43"/>
      <c r="U65" s="43"/>
      <c r="V65" s="43"/>
      <c r="W65" s="43"/>
      <c r="X65" s="43"/>
      <c r="Y65" s="43"/>
      <c r="Z65" s="43"/>
      <c r="AA65" s="43"/>
      <c r="AB65" s="43"/>
      <c r="AC65" s="43"/>
      <c r="AD65" s="43"/>
      <c r="AE65" s="43"/>
      <c r="AF65" s="43"/>
      <c r="AG65" s="43"/>
      <c r="AH65" s="43"/>
      <c r="AI65" s="43"/>
      <c r="AJ65" s="43"/>
      <c r="AK65" s="43"/>
      <c r="AL65" s="43"/>
      <c r="AM65" s="43"/>
      <c r="AN65" s="43"/>
      <c r="AO65" s="43"/>
      <c r="AP65" s="43"/>
      <c r="AQ65" s="69" t="str">
        <f t="shared" si="0"/>
        <v/>
      </c>
      <c r="AR65" s="38"/>
    </row>
  </sheetData>
  <sheetProtection algorithmName="SHA-512" hashValue="lEsiWNlbuJTKOnjbdoRc7Y4x3OhqxtCNh8ou9VHMDziexs7cSg2nrUfimWN1ugS0FUe9/zLV4xmBr9Fn3U+4UQ==" saltValue="KOrPd8TWR05LLpZ8fER6zw==" spinCount="100000" sheet="1" objects="1" scenarios="1" formatCells="0"/>
  <protectedRanges>
    <protectedRange sqref="AR6:AR65" name="Range2"/>
    <protectedRange sqref="C6:AP65" name="Range1"/>
  </protectedRanges>
  <mergeCells count="18">
    <mergeCell ref="AH3:AK3"/>
    <mergeCell ref="AL3:AP3"/>
    <mergeCell ref="C2:J2"/>
    <mergeCell ref="K2:P2"/>
    <mergeCell ref="AR1:AR5"/>
    <mergeCell ref="Q2:AG2"/>
    <mergeCell ref="A1:AQ1"/>
    <mergeCell ref="A2:A4"/>
    <mergeCell ref="B2:B4"/>
    <mergeCell ref="AQ2:AQ4"/>
    <mergeCell ref="AH2:AK2"/>
    <mergeCell ref="AL2:AP2"/>
    <mergeCell ref="C3:J3"/>
    <mergeCell ref="K3:P3"/>
    <mergeCell ref="Q3:T3"/>
    <mergeCell ref="U3:W3"/>
    <mergeCell ref="X3:AB3"/>
    <mergeCell ref="AC3:AG3"/>
  </mergeCells>
  <conditionalFormatting sqref="A6:AR65">
    <cfRule type="expression" dxfId="6" priority="1">
      <formula>$A6=""</formula>
    </cfRule>
  </conditionalFormatting>
  <dataValidations count="2">
    <dataValidation type="whole" allowBlank="1" showInputMessage="1" showErrorMessage="1" errorTitle="વધારે માર્ક્સ" error="આપે લખેલ માર્ક્સ 10 માર્ક્સ થી વધારે છે.કૃપા કરીને ચોક્કસાઈ પૂર્વક જોઇને લખો." promptTitle="સત્ર ૨" prompt="સત્ર ૨ ના ગુણ લખો." sqref="C6:AP65" xr:uid="{ECC6D727-24D0-4429-93BB-3DB6AB97A289}">
      <formula1>0</formula1>
      <formula2>5</formula2>
    </dataValidation>
    <dataValidation type="whole" allowBlank="1" showInputMessage="1" showErrorMessage="1" errorTitle="અયોગ્ય એન્ટ્રી" error="કૃપા કરીને 0 થી 200 વચ્ચેના ગુણ દાખલ કરો." promptTitle="દ્રિતીય સત્ર - પત્રક બી" prompt="200 માંથી ગુણ દાખલ કરો." sqref="AR6:AR65" xr:uid="{C2103BD8-481D-441F-8CD5-1FB25AF2096C}">
      <formula1>0</formula1>
      <formula2>200</formula2>
    </dataValidation>
  </dataValidations>
  <pageMargins left="0.23622047244094491" right="0.15748031496062992" top="0.4" bottom="0.39370078740157483" header="0.31496062992125984" footer="0.31496062992125984"/>
  <pageSetup paperSize="9" scale="88" orientation="landscape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E6F8E0-B3E4-4FDE-A0BE-F5B785A32EAC}">
  <sheetPr>
    <tabColor rgb="FF3333FF"/>
  </sheetPr>
  <dimension ref="B1:AT172"/>
  <sheetViews>
    <sheetView showGridLines="0" topLeftCell="A4" workbookViewId="0"/>
  </sheetViews>
  <sheetFormatPr defaultRowHeight="14.4"/>
  <cols>
    <col min="1" max="1" width="5.44140625" customWidth="1"/>
    <col min="2" max="2" width="9.33203125" customWidth="1"/>
    <col min="3" max="3" width="18.44140625" customWidth="1"/>
    <col min="4" max="5" width="11.33203125" customWidth="1"/>
    <col min="6" max="6" width="9.6640625" customWidth="1"/>
    <col min="7" max="7" width="16" customWidth="1"/>
    <col min="8" max="8" width="7.44140625" customWidth="1"/>
    <col min="9" max="9" width="5.109375" customWidth="1"/>
    <col min="10" max="10" width="17.6640625" customWidth="1"/>
    <col min="12" max="12" width="4.6640625" customWidth="1"/>
    <col min="13" max="13" width="18.33203125" customWidth="1"/>
    <col min="14" max="14" width="10.33203125" customWidth="1"/>
    <col min="15" max="15" width="10" customWidth="1"/>
    <col min="16" max="16" width="17.5546875" customWidth="1"/>
    <col min="17" max="17" width="16.109375" customWidth="1"/>
    <col min="26" max="31" width="8.88671875" customWidth="1"/>
    <col min="40" max="40" width="10.33203125" bestFit="1" customWidth="1"/>
    <col min="44" max="44" width="11.33203125" customWidth="1"/>
  </cols>
  <sheetData>
    <row r="1" spans="2:30" ht="37.950000000000003" customHeight="1">
      <c r="J1" s="120" t="s">
        <v>192</v>
      </c>
      <c r="K1" s="210">
        <v>1</v>
      </c>
    </row>
    <row r="2" spans="2:30" ht="27.6" customHeight="1">
      <c r="J2" s="120" t="s">
        <v>142</v>
      </c>
      <c r="K2" s="210">
        <v>2</v>
      </c>
    </row>
    <row r="3" spans="2:30" ht="12.6" customHeight="1"/>
    <row r="4" spans="2:30" ht="26.4" customHeight="1">
      <c r="B4" s="199" t="s">
        <v>191</v>
      </c>
      <c r="C4" s="199"/>
      <c r="D4" s="200" t="str">
        <f>IF(K1="","",VLOOKUP(K1&amp;K2,$U$52:$AS$171,4,0))</f>
        <v>પટેલ બ્રિજેશકુમાર કાળાભાઈ</v>
      </c>
      <c r="J4" s="205" t="s">
        <v>202</v>
      </c>
      <c r="K4" s="221" t="s">
        <v>203</v>
      </c>
      <c r="M4" s="525" t="str">
        <f>'Data Entry'!D4&amp;" "&amp;'Data Entry'!D3</f>
        <v>જીલ્લા શિક્ષણ સમિતિ ગાંધીનગર</v>
      </c>
      <c r="N4" s="525"/>
      <c r="O4" s="525"/>
      <c r="P4" s="525"/>
      <c r="Q4" s="525"/>
      <c r="R4" s="525"/>
    </row>
    <row r="5" spans="2:30" ht="14.4" customHeight="1">
      <c r="N5" s="201"/>
    </row>
    <row r="6" spans="2:30" ht="25.95" customHeight="1">
      <c r="B6" s="202" t="s">
        <v>29</v>
      </c>
      <c r="C6" s="203">
        <f>IF(K1="","",'Data Entry'!J2)</f>
        <v>3</v>
      </c>
      <c r="D6" s="204" t="s">
        <v>30</v>
      </c>
      <c r="E6" s="207" t="str">
        <f>IF(K1="","",'Data Entry'!J3)</f>
        <v>અ</v>
      </c>
      <c r="F6" s="514" t="s">
        <v>195</v>
      </c>
      <c r="G6" s="514"/>
      <c r="H6" s="203">
        <f>IF(K1="","",K1)</f>
        <v>1</v>
      </c>
      <c r="J6" s="120" t="s">
        <v>193</v>
      </c>
      <c r="K6" s="170" t="s">
        <v>194</v>
      </c>
      <c r="M6" s="526" t="s">
        <v>196</v>
      </c>
      <c r="N6" s="526"/>
      <c r="O6" s="526"/>
      <c r="P6" s="526"/>
      <c r="Q6" s="526"/>
      <c r="R6" s="526"/>
    </row>
    <row r="7" spans="2:30" ht="11.4" customHeight="1"/>
    <row r="8" spans="2:30" ht="54" customHeight="1">
      <c r="B8" s="211" t="s">
        <v>17</v>
      </c>
      <c r="C8" s="211" t="s">
        <v>197</v>
      </c>
      <c r="D8" s="211" t="s">
        <v>198</v>
      </c>
      <c r="E8" s="211" t="s">
        <v>199</v>
      </c>
      <c r="F8" s="212" t="s">
        <v>200</v>
      </c>
      <c r="G8" s="527" t="s">
        <v>201</v>
      </c>
      <c r="H8" s="528"/>
      <c r="K8" s="224" t="str">
        <f>C6&amp;K2</f>
        <v>32</v>
      </c>
    </row>
    <row r="9" spans="2:30" ht="30" customHeight="1">
      <c r="B9" s="213">
        <v>1</v>
      </c>
      <c r="C9" s="214" t="s">
        <v>45</v>
      </c>
      <c r="D9" s="215">
        <f>IF($K$2=1,100,200)</f>
        <v>200</v>
      </c>
      <c r="E9" s="215">
        <f>IF(K4="હા",IF(K1="","",VLOOKUP(K1&amp;K2,$U$52:$AS$171,5,0)),"")</f>
        <v>161</v>
      </c>
      <c r="F9" s="215" t="str">
        <f>IF(K1="","",VLOOKUP(K1&amp;K2,$U$52:$AS$171,6,0))</f>
        <v>A</v>
      </c>
      <c r="G9" s="529" t="str">
        <f>IF(F9="A","અભ્યાસ ઉત્તમ",IF(F9="B","અભ્યાસ સારો",IF(F9="C","અભ્યાસ સારો",IF(F9="D","અભ્યાસ મધ્યમ",IF(F9="E","અભ્યાસ નબળો","")))))</f>
        <v>અભ્યાસ ઉત્તમ</v>
      </c>
      <c r="H9" s="530"/>
    </row>
    <row r="10" spans="2:30" ht="30" customHeight="1">
      <c r="B10" s="213">
        <v>2</v>
      </c>
      <c r="C10" s="214" t="s">
        <v>46</v>
      </c>
      <c r="D10" s="215">
        <f t="shared" ref="D10:D12" si="0">IF($K$2=1,100,200)</f>
        <v>200</v>
      </c>
      <c r="E10" s="215">
        <f>IF(K4="હા",IF(K1="","",VLOOKUP(K1&amp;K2,$U$52:$AS$171,7,0)),"")</f>
        <v>172</v>
      </c>
      <c r="F10" s="215" t="str">
        <f>IF(K1="","",VLOOKUP(K1&amp;K2,$U$52:$AS$171,8,0))</f>
        <v>A</v>
      </c>
      <c r="G10" s="529" t="str">
        <f>IF(F10="A","અભ્યાસ ઉત્તમ",IF(F10="B","અભ્યાસ સારો",IF(F10="C","અભ્યાસ સારો",IF(F10="D","અભ્યાસ મધ્યમ",IF(F10="E","અભ્યાસ નબળો","")))))</f>
        <v>અભ્યાસ ઉત્તમ</v>
      </c>
      <c r="H10" s="530"/>
    </row>
    <row r="11" spans="2:30" ht="30" customHeight="1">
      <c r="B11" s="213">
        <v>3</v>
      </c>
      <c r="C11" s="216" t="s">
        <v>49</v>
      </c>
      <c r="D11" s="215">
        <f t="shared" si="0"/>
        <v>200</v>
      </c>
      <c r="E11" s="215">
        <f>IF(K4="હા",IF(K1="","",VLOOKUP(K1&amp;K2,$U$52:$AS$171,11,0)),"")</f>
        <v>172</v>
      </c>
      <c r="F11" s="215" t="str">
        <f>IF(K1="","",VLOOKUP(K1&amp;K2,$U$52:$AS$171,12,0))</f>
        <v>A</v>
      </c>
      <c r="G11" s="529" t="str">
        <f>IF(F11="A","અભ્યાસ ઉત્તમ",IF(F11="B","અભ્યાસ સારો",IF(F11="C","અભ્યાસ સારો",IF(F11="D","અભ્યાસ મધ્યમ",IF(F11="E","અભ્યાસ નબળો","")))))</f>
        <v>અભ્યાસ ઉત્તમ</v>
      </c>
      <c r="H11" s="530"/>
      <c r="M11" s="531" t="s">
        <v>204</v>
      </c>
      <c r="N11" s="531"/>
      <c r="O11" s="531"/>
      <c r="P11" s="531"/>
      <c r="Q11" s="531"/>
      <c r="R11" s="531"/>
      <c r="AA11" s="225"/>
      <c r="AB11" s="225"/>
      <c r="AC11" s="225"/>
      <c r="AD11" s="225"/>
    </row>
    <row r="12" spans="2:30" ht="30" customHeight="1">
      <c r="B12" s="213">
        <v>4</v>
      </c>
      <c r="C12" s="216" t="s">
        <v>361</v>
      </c>
      <c r="D12" s="215">
        <f t="shared" si="0"/>
        <v>200</v>
      </c>
      <c r="E12" s="215">
        <f>IF(K4="હા",IF(K1="","",VLOOKUP(K1&amp;K2,$U$52:$AS$171,13,0)),"")</f>
        <v>182</v>
      </c>
      <c r="F12" s="215" t="str">
        <f>IF(K1="","",VLOOKUP(K1&amp;K2,$U$52:$AS$171,14,0))</f>
        <v>A</v>
      </c>
      <c r="G12" s="529" t="str">
        <f>IF(F12="A","અભ્યાસ ઉત્તમ",IF(F12="B","અભ્યાસ સારો",IF(F12="C","અભ્યાસ સારો",IF(F12="D","અભ્યાસ મધ્યમ",IF(F12="E","અભ્યાસ નબળો","")))))</f>
        <v>અભ્યાસ ઉત્તમ</v>
      </c>
      <c r="H12" s="530"/>
      <c r="AC12" s="225"/>
      <c r="AD12" s="225"/>
    </row>
    <row r="13" spans="2:30" ht="30" customHeight="1">
      <c r="B13" s="213">
        <v>5</v>
      </c>
      <c r="C13" s="214" t="s">
        <v>166</v>
      </c>
      <c r="D13" s="215">
        <v>200</v>
      </c>
      <c r="E13" s="215">
        <f>IF(K4="હા",IF(K1="","",VLOOKUP(K1&amp;K2,$U$52:$AS$171,15,0)),"")</f>
        <v>165</v>
      </c>
      <c r="F13" s="215" t="str">
        <f>IF(K1="","",VLOOKUP(K1&amp;K2,$U$52:$AS$171,16,0))</f>
        <v>A</v>
      </c>
      <c r="G13" s="529" t="str">
        <f>IF(F13="A","અભ્યાસ ઉત્તમ",IF(F13="B","અભ્યાસ સારો",IF(F13="C","અભ્યાસ સારો",IF(F13="D","અભ્યાસ મધ્યમ",IF(F13="E","અભ્યાસ નબળો","")))))</f>
        <v>અભ્યાસ ઉત્તમ</v>
      </c>
      <c r="H13" s="530"/>
      <c r="M13" s="204" t="s">
        <v>29</v>
      </c>
      <c r="N13" s="206">
        <f>IF(K1="","",'Data Entry'!J2)</f>
        <v>3</v>
      </c>
      <c r="O13" s="202" t="s">
        <v>30</v>
      </c>
      <c r="P13" s="207" t="str">
        <f>IF(K1="","",'Data Entry'!J3)</f>
        <v>અ</v>
      </c>
      <c r="Q13" s="202" t="s">
        <v>205</v>
      </c>
      <c r="R13" s="206">
        <f>IF(K1="","",K1)</f>
        <v>1</v>
      </c>
    </row>
    <row r="14" spans="2:30" ht="30" customHeight="1">
      <c r="B14" s="507" t="s">
        <v>207</v>
      </c>
      <c r="C14" s="508"/>
      <c r="D14" s="349">
        <f>SUM(D9:D13)</f>
        <v>1000</v>
      </c>
      <c r="E14" s="349">
        <f>IF(K4="હા",IF(K1="","",VLOOKUP(K1&amp;K2,$U$52:$AS$171,17,0)),"")</f>
        <v>852</v>
      </c>
      <c r="F14" s="349" t="str">
        <f>IF(K1="","",VLOOKUP(K1&amp;K2,$U$52:$AS$171,18,0))</f>
        <v>A</v>
      </c>
      <c r="G14" s="505" t="str">
        <f>IF(F14="A","એકંદરે અભ્યાસ ઉત્તમ",IF(F14="B","એકંદરે અભ્યાસ સારો",IF(F14="C","એકંદરે અભ્યાસ સારો",IF(F14="D","એકંદરે અભ્યાસ મધ્યમ",IF(F14="E","એકંદરે અભ્યાસ નબળો","")))))</f>
        <v>એકંદરે અભ્યાસ ઉત્તમ</v>
      </c>
      <c r="H14" s="506"/>
      <c r="M14" s="204" t="s">
        <v>154</v>
      </c>
      <c r="N14" s="207" t="str">
        <f>IF(K1="","",'Data Entry'!B2)</f>
        <v>કુવાદરા પ્રાથમિક શાળા</v>
      </c>
    </row>
    <row r="15" spans="2:30" ht="30" customHeight="1">
      <c r="B15" s="519" t="s">
        <v>209</v>
      </c>
      <c r="C15" s="519"/>
      <c r="D15" s="520">
        <f>IF(K4="હા",IFERROR(E14/D14,""),"")</f>
        <v>0.85199999999999998</v>
      </c>
      <c r="E15" s="521"/>
      <c r="F15" s="217" t="s">
        <v>210</v>
      </c>
      <c r="G15" s="522" t="str">
        <f>IF(AND(K6="હા",D15&gt;20%),"પાસ",IF(K1="","",IF(COUNTIF(F9:F13,"E")&gt;2,"વર્ગ બઢતી","પાસ")))</f>
        <v>પાસ</v>
      </c>
      <c r="H15" s="523"/>
      <c r="M15" s="204" t="s">
        <v>7</v>
      </c>
      <c r="N15" s="511" t="str">
        <f>IF(K1="","",'Data Entry'!B3)</f>
        <v>માણસા</v>
      </c>
      <c r="O15" s="511"/>
      <c r="P15" s="204" t="s">
        <v>206</v>
      </c>
      <c r="Q15" s="511" t="str">
        <f>IF(K1="","",'Data Entry'!D3)</f>
        <v>ગાંધીનગર</v>
      </c>
      <c r="R15" s="511"/>
    </row>
    <row r="16" spans="2:30" ht="30" customHeight="1">
      <c r="M16" s="204" t="s">
        <v>191</v>
      </c>
      <c r="N16" s="511" t="str">
        <f>IF(K1="","",VLOOKUP(K1&amp;K2,$U$52:$AS$171,4,0))</f>
        <v>પટેલ બ્રિજેશકુમાર કાળાભાઈ</v>
      </c>
      <c r="O16" s="511"/>
      <c r="P16" s="511"/>
      <c r="Q16" s="511"/>
      <c r="R16" s="511"/>
    </row>
    <row r="17" spans="2:18" ht="30" customHeight="1">
      <c r="N17" s="208" t="s">
        <v>208</v>
      </c>
    </row>
    <row r="18" spans="2:18" ht="30" customHeight="1" thickBot="1">
      <c r="B18" s="202" t="s">
        <v>212</v>
      </c>
      <c r="C18" s="207" t="str">
        <f>IF(K1="","",'Data Entry'!D2)</f>
        <v>કુવાદરા</v>
      </c>
      <c r="D18" s="514" t="s">
        <v>213</v>
      </c>
      <c r="E18" s="514"/>
      <c r="F18" s="218"/>
      <c r="G18" s="219"/>
      <c r="M18" s="204" t="s">
        <v>211</v>
      </c>
      <c r="N18" s="511" t="str">
        <f>IF(K1="","",VLOOKUP(K1&amp;K2,$U$52:$AS$171,21,0))</f>
        <v>અંબિકાનગર</v>
      </c>
      <c r="O18" s="511"/>
      <c r="P18" s="511"/>
      <c r="Q18" s="511"/>
      <c r="R18" s="511"/>
    </row>
    <row r="19" spans="2:18" ht="27.6" customHeight="1">
      <c r="N19" s="207" t="str">
        <f>IF(K1="","","મું.:- "&amp;'Data Entry'!D2&amp;" તા. :- "&amp;'Data Entry'!B3&amp;" જી. :- "&amp;'Data Entry'!D3)</f>
        <v>મું.:- કુવાદરા તા. :- માણસા જી. :- ગાંધીનગર</v>
      </c>
    </row>
    <row r="20" spans="2:18" ht="15.6" customHeight="1">
      <c r="B20" s="202" t="s">
        <v>216</v>
      </c>
      <c r="C20" s="209">
        <f>IF(K1="","",'Data Entry'!B4)</f>
        <v>45447</v>
      </c>
    </row>
    <row r="21" spans="2:18" ht="30" customHeight="1">
      <c r="M21" s="204" t="s">
        <v>214</v>
      </c>
      <c r="N21" s="511" t="str">
        <f>IF(K1="","",VLOOKUP(K1&amp;K2,$U$52:$AS$171,22,0))</f>
        <v>કાળાભાઈ</v>
      </c>
      <c r="O21" s="511"/>
      <c r="P21" s="202" t="s">
        <v>215</v>
      </c>
      <c r="Q21" s="511" t="str">
        <f>IF(K1="","",VLOOKUP(K1&amp;K2,$U$52:$AS$171,23,0))</f>
        <v>કોકિલાબેન</v>
      </c>
      <c r="R21" s="511"/>
    </row>
    <row r="22" spans="2:18" ht="15.6" customHeight="1">
      <c r="B22" s="524" t="str">
        <f>"નોંધ :- નવા શૈક્ષણિક વર્ષમાં શાળા તારીખ :-"&amp;'Data Entry'!Q2&amp;" અને સમય :-"&amp;'Data Entry'!T2&amp;" વાગે ઉઘડશે."</f>
        <v>નોંધ :- નવા શૈક્ષણિક વર્ષમાં શાળા તારીખ :-09-06-2025 અને સમય :-07:00 AM વાગે ઉઘડશે.</v>
      </c>
      <c r="C22" s="524"/>
      <c r="D22" s="524"/>
      <c r="E22" s="524"/>
      <c r="F22" s="524"/>
      <c r="G22" s="524"/>
    </row>
    <row r="23" spans="2:18" ht="30" customHeight="1">
      <c r="M23" s="204" t="s">
        <v>217</v>
      </c>
      <c r="N23" s="515">
        <f>IF(K1="","",VLOOKUP(K1&amp;K2,$U$52:$AS$171,19,0))</f>
        <v>10251</v>
      </c>
      <c r="O23" s="515"/>
      <c r="P23" s="202" t="s">
        <v>218</v>
      </c>
      <c r="Q23" s="516">
        <f>IF(K1="","",VLOOKUP(K1&amp;K2,$U$52:$AS$171,20,0))</f>
        <v>40544</v>
      </c>
      <c r="R23" s="516"/>
    </row>
    <row r="25" spans="2:18" ht="30" customHeight="1" thickBot="1">
      <c r="M25" s="204" t="s">
        <v>219</v>
      </c>
      <c r="N25" s="517">
        <f>IF(K1="","",VLOOKUP(K1&amp;K2,$U$52:$AS$171,24,0))</f>
        <v>7778031603</v>
      </c>
      <c r="O25" s="517"/>
      <c r="P25" s="202" t="s">
        <v>220</v>
      </c>
      <c r="Q25" s="518" t="str">
        <f>IF(K1="","",VLOOKUP(K1&amp;K2,$U$52:$AS$171,25,0))</f>
        <v>24060404501 1510001</v>
      </c>
      <c r="R25" s="518"/>
    </row>
    <row r="26" spans="2:18" ht="28.2" customHeight="1" thickTop="1">
      <c r="B26" s="512" t="s">
        <v>221</v>
      </c>
      <c r="C26" s="512"/>
      <c r="E26" s="513" t="s">
        <v>161</v>
      </c>
      <c r="F26" s="513"/>
      <c r="G26" s="513"/>
    </row>
    <row r="48" hidden="1"/>
    <row r="49" spans="21:45" hidden="1"/>
    <row r="50" spans="21:45" hidden="1">
      <c r="U50" s="38">
        <v>1</v>
      </c>
      <c r="V50" s="38">
        <v>2</v>
      </c>
      <c r="W50" s="38">
        <v>3</v>
      </c>
      <c r="X50" s="38">
        <v>4</v>
      </c>
      <c r="Y50" s="38">
        <v>5</v>
      </c>
      <c r="Z50" s="38">
        <v>6</v>
      </c>
      <c r="AA50" s="38">
        <v>7</v>
      </c>
      <c r="AB50" s="38">
        <v>8</v>
      </c>
      <c r="AC50" s="38">
        <v>9</v>
      </c>
      <c r="AD50" s="38">
        <v>10</v>
      </c>
      <c r="AE50" s="38">
        <v>11</v>
      </c>
      <c r="AF50" s="38">
        <v>12</v>
      </c>
      <c r="AG50" s="38">
        <v>13</v>
      </c>
      <c r="AH50" s="38">
        <v>14</v>
      </c>
      <c r="AI50" s="38">
        <v>15</v>
      </c>
      <c r="AJ50" s="38">
        <v>16</v>
      </c>
      <c r="AK50" s="38">
        <v>17</v>
      </c>
      <c r="AL50" s="38">
        <v>18</v>
      </c>
      <c r="AM50" s="38">
        <v>19</v>
      </c>
      <c r="AN50" s="38">
        <v>20</v>
      </c>
      <c r="AO50" s="38">
        <v>21</v>
      </c>
      <c r="AP50" s="38">
        <v>22</v>
      </c>
      <c r="AQ50" s="38">
        <v>23</v>
      </c>
      <c r="AR50" s="38">
        <v>24</v>
      </c>
      <c r="AS50" s="38">
        <v>25</v>
      </c>
    </row>
    <row r="51" spans="21:45" ht="81" hidden="1">
      <c r="U51" s="43" t="s">
        <v>17</v>
      </c>
      <c r="V51" s="43" t="s">
        <v>222</v>
      </c>
      <c r="W51" s="43" t="s">
        <v>223</v>
      </c>
      <c r="X51" s="43" t="s">
        <v>18</v>
      </c>
      <c r="Y51" s="509" t="s">
        <v>45</v>
      </c>
      <c r="Z51" s="509"/>
      <c r="AA51" s="509" t="s">
        <v>46</v>
      </c>
      <c r="AB51" s="509"/>
      <c r="AC51" s="509" t="s">
        <v>47</v>
      </c>
      <c r="AD51" s="509"/>
      <c r="AE51" s="509" t="s">
        <v>165</v>
      </c>
      <c r="AF51" s="509"/>
      <c r="AG51" s="510" t="s">
        <v>48</v>
      </c>
      <c r="AH51" s="509"/>
      <c r="AI51" s="509" t="s">
        <v>166</v>
      </c>
      <c r="AJ51" s="509"/>
      <c r="AK51" s="509" t="s">
        <v>108</v>
      </c>
      <c r="AL51" s="509"/>
      <c r="AM51" s="222" t="s">
        <v>19</v>
      </c>
      <c r="AN51" s="171" t="s">
        <v>20</v>
      </c>
      <c r="AO51" s="171" t="s">
        <v>21</v>
      </c>
      <c r="AP51" s="171" t="s">
        <v>22</v>
      </c>
      <c r="AQ51" s="171" t="s">
        <v>23</v>
      </c>
      <c r="AR51" s="171" t="s">
        <v>24</v>
      </c>
      <c r="AS51" s="171" t="s">
        <v>224</v>
      </c>
    </row>
    <row r="52" spans="21:45" hidden="1">
      <c r="U52" s="38" t="s">
        <v>79</v>
      </c>
      <c r="V52" s="38">
        <v>1</v>
      </c>
      <c r="W52" s="193">
        <f>IF('Data Entry'!A8="","",'Data Entry'!A8)</f>
        <v>1</v>
      </c>
      <c r="X52" s="193" t="str">
        <f>IF('Data Entry'!B8="","",'Data Entry'!B8)</f>
        <v>પટેલ બ્રિજેશકુમાર કાળાભાઈ</v>
      </c>
      <c r="Y52" s="193">
        <f>'SEM1 PATRAK-C'!H8</f>
        <v>86</v>
      </c>
      <c r="Z52" s="193" t="str">
        <f>'SEM1 PATRAK-C'!I8</f>
        <v>A</v>
      </c>
      <c r="AA52" s="193">
        <f>'SEM1 PATRAK-C'!M8</f>
        <v>80</v>
      </c>
      <c r="AB52" s="193" t="str">
        <f>'SEM1 PATRAK-C'!N8</f>
        <v>A</v>
      </c>
      <c r="AC52" s="193"/>
      <c r="AD52" s="193"/>
      <c r="AE52" s="193">
        <f>'SEM1 PATRAK-C'!R8</f>
        <v>89</v>
      </c>
      <c r="AF52" s="193" t="str">
        <f>'SEM1 PATRAK-C'!S8</f>
        <v>A</v>
      </c>
      <c r="AG52" s="193">
        <f>'SEM1 PATRAK-C'!W8</f>
        <v>84</v>
      </c>
      <c r="AH52" s="193" t="str">
        <f>'SEM1 PATRAK-C'!X8</f>
        <v>A</v>
      </c>
      <c r="AI52" s="193">
        <f>'SEM1 PATRAK-C'!Y8</f>
        <v>172</v>
      </c>
      <c r="AJ52" s="193" t="str">
        <f>'SEM1 PATRAK-C'!Z8</f>
        <v>A</v>
      </c>
      <c r="AK52" s="193">
        <f>'SEM1 PATRAK-C'!AA8</f>
        <v>511</v>
      </c>
      <c r="AL52" s="193" t="str">
        <f>'SEM1 PATRAK-C'!AB8</f>
        <v>A</v>
      </c>
      <c r="AM52" s="193">
        <f>IF('Data Entry'!C8="","",'Data Entry'!C8)</f>
        <v>10251</v>
      </c>
      <c r="AN52" s="226">
        <f>IF('Data Entry'!D8="","",'Data Entry'!D8)</f>
        <v>40544</v>
      </c>
      <c r="AO52" s="193" t="str">
        <f>IF('Data Entry'!E8="","",'Data Entry'!E8)</f>
        <v>અંબિકાનગર</v>
      </c>
      <c r="AP52" s="193" t="str">
        <f>IF('Data Entry'!F8="","",'Data Entry'!F8)</f>
        <v>કાળાભાઈ</v>
      </c>
      <c r="AQ52" s="193" t="str">
        <f>IF('Data Entry'!G8="","",'Data Entry'!G8)</f>
        <v>કોકિલાબેન</v>
      </c>
      <c r="AR52" s="193">
        <f>IF('Data Entry'!H8="","",'Data Entry'!H8)</f>
        <v>7778031603</v>
      </c>
      <c r="AS52" s="193" t="str">
        <f>IF('Data Entry'!M8="","",'Data Entry'!M8)</f>
        <v>24060404501 1510001</v>
      </c>
    </row>
    <row r="53" spans="21:45" hidden="1">
      <c r="U53" s="38" t="s">
        <v>89</v>
      </c>
      <c r="V53" s="38">
        <v>1</v>
      </c>
      <c r="W53" s="193">
        <f>IF('Data Entry'!A9="","",'Data Entry'!A9)</f>
        <v>2</v>
      </c>
      <c r="X53" s="193" t="str">
        <f>IF('Data Entry'!B9="","",'Data Entry'!B9)</f>
        <v/>
      </c>
      <c r="Y53" s="193">
        <f>'SEM1 PATRAK-C'!H9</f>
        <v>0</v>
      </c>
      <c r="Z53" s="193" t="str">
        <f>'SEM1 PATRAK-C'!I9</f>
        <v>E</v>
      </c>
      <c r="AA53" s="193">
        <f>'SEM1 PATRAK-C'!M9</f>
        <v>0</v>
      </c>
      <c r="AB53" s="193" t="str">
        <f>'SEM1 PATRAK-C'!N9</f>
        <v>E</v>
      </c>
      <c r="AC53" s="193"/>
      <c r="AD53" s="193"/>
      <c r="AE53" s="193">
        <f>'SEM1 PATRAK-C'!R9</f>
        <v>0</v>
      </c>
      <c r="AF53" s="193" t="str">
        <f>'SEM1 PATRAK-C'!S9</f>
        <v>E</v>
      </c>
      <c r="AG53" s="193">
        <f>'SEM1 PATRAK-C'!W9</f>
        <v>0</v>
      </c>
      <c r="AH53" s="193" t="str">
        <f>'SEM1 PATRAK-C'!X9</f>
        <v>E</v>
      </c>
      <c r="AI53" s="193" t="str">
        <f>'SEM1 PATRAK-C'!Y9</f>
        <v/>
      </c>
      <c r="AJ53" s="193" t="str">
        <f>'SEM1 PATRAK-C'!Z9</f>
        <v/>
      </c>
      <c r="AK53" s="193" t="str">
        <f>'SEM1 PATRAK-C'!AA9</f>
        <v/>
      </c>
      <c r="AL53" s="193" t="str">
        <f>'SEM1 PATRAK-C'!AB9</f>
        <v/>
      </c>
      <c r="AM53" s="193" t="str">
        <f>IF('Data Entry'!C9="","",'Data Entry'!C9)</f>
        <v/>
      </c>
      <c r="AN53" s="226" t="str">
        <f>IF('Data Entry'!D9="","",'Data Entry'!D9)</f>
        <v/>
      </c>
      <c r="AO53" s="193" t="str">
        <f>IF('Data Entry'!E9="","",'Data Entry'!E9)</f>
        <v/>
      </c>
      <c r="AP53" s="193" t="str">
        <f>IF('Data Entry'!F9="","",'Data Entry'!F9)</f>
        <v/>
      </c>
      <c r="AQ53" s="193" t="str">
        <f>IF('Data Entry'!G9="","",'Data Entry'!G9)</f>
        <v/>
      </c>
      <c r="AR53" s="193" t="str">
        <f>IF('Data Entry'!H9="","",'Data Entry'!H9)</f>
        <v/>
      </c>
      <c r="AS53" s="193" t="str">
        <f>IF('Data Entry'!M9="","",'Data Entry'!M9)</f>
        <v xml:space="preserve"> </v>
      </c>
    </row>
    <row r="54" spans="21:45" hidden="1">
      <c r="U54" s="38" t="s">
        <v>93</v>
      </c>
      <c r="V54" s="38">
        <v>1</v>
      </c>
      <c r="W54" s="193">
        <f>IF('Data Entry'!A10="","",'Data Entry'!A10)</f>
        <v>3</v>
      </c>
      <c r="X54" s="193" t="str">
        <f>IF('Data Entry'!B10="","",'Data Entry'!B10)</f>
        <v/>
      </c>
      <c r="Y54" s="193">
        <f>'SEM1 PATRAK-C'!H10</f>
        <v>0</v>
      </c>
      <c r="Z54" s="193" t="str">
        <f>'SEM1 PATRAK-C'!I10</f>
        <v>E</v>
      </c>
      <c r="AA54" s="193">
        <f>'SEM1 PATRAK-C'!M10</f>
        <v>0</v>
      </c>
      <c r="AB54" s="193" t="str">
        <f>'SEM1 PATRAK-C'!N10</f>
        <v>E</v>
      </c>
      <c r="AC54" s="193"/>
      <c r="AD54" s="193"/>
      <c r="AE54" s="193">
        <f>'SEM1 PATRAK-C'!R10</f>
        <v>0</v>
      </c>
      <c r="AF54" s="193" t="str">
        <f>'SEM1 PATRAK-C'!S10</f>
        <v>E</v>
      </c>
      <c r="AG54" s="193">
        <f>'SEM1 PATRAK-C'!W10</f>
        <v>0</v>
      </c>
      <c r="AH54" s="193" t="str">
        <f>'SEM1 PATRAK-C'!X10</f>
        <v>E</v>
      </c>
      <c r="AI54" s="193" t="str">
        <f>'SEM1 PATRAK-C'!Y10</f>
        <v/>
      </c>
      <c r="AJ54" s="193" t="str">
        <f>'SEM1 PATRAK-C'!Z10</f>
        <v/>
      </c>
      <c r="AK54" s="193" t="str">
        <f>'SEM1 PATRAK-C'!AA10</f>
        <v/>
      </c>
      <c r="AL54" s="193" t="str">
        <f>'SEM1 PATRAK-C'!AB10</f>
        <v/>
      </c>
      <c r="AM54" s="193" t="str">
        <f>IF('Data Entry'!C10="","",'Data Entry'!C10)</f>
        <v/>
      </c>
      <c r="AN54" s="226" t="str">
        <f>IF('Data Entry'!D10="","",'Data Entry'!D10)</f>
        <v/>
      </c>
      <c r="AO54" s="193" t="str">
        <f>IF('Data Entry'!E10="","",'Data Entry'!E10)</f>
        <v/>
      </c>
      <c r="AP54" s="193" t="str">
        <f>IF('Data Entry'!F10="","",'Data Entry'!F10)</f>
        <v/>
      </c>
      <c r="AQ54" s="193" t="str">
        <f>IF('Data Entry'!G10="","",'Data Entry'!G10)</f>
        <v/>
      </c>
      <c r="AR54" s="193" t="str">
        <f>IF('Data Entry'!H10="","",'Data Entry'!H10)</f>
        <v/>
      </c>
      <c r="AS54" s="193" t="str">
        <f>IF('Data Entry'!M10="","",'Data Entry'!M10)</f>
        <v xml:space="preserve"> </v>
      </c>
    </row>
    <row r="55" spans="21:45" hidden="1">
      <c r="U55" s="38" t="s">
        <v>100</v>
      </c>
      <c r="V55" s="38">
        <v>1</v>
      </c>
      <c r="W55" s="193">
        <f>IF('Data Entry'!A11="","",'Data Entry'!A11)</f>
        <v>4</v>
      </c>
      <c r="X55" s="193" t="str">
        <f>IF('Data Entry'!B11="","",'Data Entry'!B11)</f>
        <v/>
      </c>
      <c r="Y55" s="193">
        <f>'SEM1 PATRAK-C'!H11</f>
        <v>0</v>
      </c>
      <c r="Z55" s="193" t="str">
        <f>'SEM1 PATRAK-C'!I11</f>
        <v>E</v>
      </c>
      <c r="AA55" s="193">
        <f>'SEM1 PATRAK-C'!M11</f>
        <v>0</v>
      </c>
      <c r="AB55" s="193" t="str">
        <f>'SEM1 PATRAK-C'!N11</f>
        <v>E</v>
      </c>
      <c r="AC55" s="193"/>
      <c r="AD55" s="193"/>
      <c r="AE55" s="193">
        <f>'SEM1 PATRAK-C'!R11</f>
        <v>0</v>
      </c>
      <c r="AF55" s="193" t="str">
        <f>'SEM1 PATRAK-C'!S11</f>
        <v>E</v>
      </c>
      <c r="AG55" s="193">
        <f>'SEM1 PATRAK-C'!W11</f>
        <v>0</v>
      </c>
      <c r="AH55" s="193" t="str">
        <f>'SEM1 PATRAK-C'!X11</f>
        <v>E</v>
      </c>
      <c r="AI55" s="193" t="str">
        <f>'SEM1 PATRAK-C'!Y11</f>
        <v/>
      </c>
      <c r="AJ55" s="193" t="str">
        <f>'SEM1 PATRAK-C'!Z11</f>
        <v/>
      </c>
      <c r="AK55" s="193" t="str">
        <f>'SEM1 PATRAK-C'!AA11</f>
        <v/>
      </c>
      <c r="AL55" s="193" t="str">
        <f>'SEM1 PATRAK-C'!AB11</f>
        <v/>
      </c>
      <c r="AM55" s="193" t="str">
        <f>IF('Data Entry'!C11="","",'Data Entry'!C11)</f>
        <v/>
      </c>
      <c r="AN55" s="226" t="str">
        <f>IF('Data Entry'!D11="","",'Data Entry'!D11)</f>
        <v/>
      </c>
      <c r="AO55" s="193" t="str">
        <f>IF('Data Entry'!E11="","",'Data Entry'!E11)</f>
        <v/>
      </c>
      <c r="AP55" s="193" t="str">
        <f>IF('Data Entry'!F11="","",'Data Entry'!F11)</f>
        <v/>
      </c>
      <c r="AQ55" s="193" t="str">
        <f>IF('Data Entry'!G11="","",'Data Entry'!G11)</f>
        <v/>
      </c>
      <c r="AR55" s="193" t="str">
        <f>IF('Data Entry'!H11="","",'Data Entry'!H11)</f>
        <v/>
      </c>
      <c r="AS55" s="193" t="str">
        <f>IF('Data Entry'!M11="","",'Data Entry'!M11)</f>
        <v xml:space="preserve"> </v>
      </c>
    </row>
    <row r="56" spans="21:45" hidden="1">
      <c r="U56" s="38" t="s">
        <v>103</v>
      </c>
      <c r="V56" s="38">
        <v>1</v>
      </c>
      <c r="W56" s="193">
        <f>IF('Data Entry'!A12="","",'Data Entry'!A12)</f>
        <v>5</v>
      </c>
      <c r="X56" s="193" t="str">
        <f>IF('Data Entry'!B12="","",'Data Entry'!B12)</f>
        <v/>
      </c>
      <c r="Y56" s="193">
        <f>'SEM1 PATRAK-C'!H12</f>
        <v>0</v>
      </c>
      <c r="Z56" s="193" t="str">
        <f>'SEM1 PATRAK-C'!I12</f>
        <v>E</v>
      </c>
      <c r="AA56" s="193">
        <f>'SEM1 PATRAK-C'!M12</f>
        <v>0</v>
      </c>
      <c r="AB56" s="193" t="str">
        <f>'SEM1 PATRAK-C'!N12</f>
        <v>E</v>
      </c>
      <c r="AC56" s="193"/>
      <c r="AD56" s="193"/>
      <c r="AE56" s="193">
        <f>'SEM1 PATRAK-C'!R12</f>
        <v>0</v>
      </c>
      <c r="AF56" s="193" t="str">
        <f>'SEM1 PATRAK-C'!S12</f>
        <v>E</v>
      </c>
      <c r="AG56" s="193">
        <f>'SEM1 PATRAK-C'!W12</f>
        <v>0</v>
      </c>
      <c r="AH56" s="193" t="str">
        <f>'SEM1 PATRAK-C'!X12</f>
        <v>E</v>
      </c>
      <c r="AI56" s="193" t="str">
        <f>'SEM1 PATRAK-C'!Y12</f>
        <v/>
      </c>
      <c r="AJ56" s="193" t="str">
        <f>'SEM1 PATRAK-C'!Z12</f>
        <v/>
      </c>
      <c r="AK56" s="193" t="str">
        <f>'SEM1 PATRAK-C'!AA12</f>
        <v/>
      </c>
      <c r="AL56" s="193" t="str">
        <f>'SEM1 PATRAK-C'!AB12</f>
        <v/>
      </c>
      <c r="AM56" s="193" t="str">
        <f>IF('Data Entry'!C12="","",'Data Entry'!C12)</f>
        <v/>
      </c>
      <c r="AN56" s="226" t="str">
        <f>IF('Data Entry'!D12="","",'Data Entry'!D12)</f>
        <v/>
      </c>
      <c r="AO56" s="193" t="str">
        <f>IF('Data Entry'!E12="","",'Data Entry'!E12)</f>
        <v/>
      </c>
      <c r="AP56" s="193" t="str">
        <f>IF('Data Entry'!F12="","",'Data Entry'!F12)</f>
        <v/>
      </c>
      <c r="AQ56" s="193" t="str">
        <f>IF('Data Entry'!G12="","",'Data Entry'!G12)</f>
        <v/>
      </c>
      <c r="AR56" s="193" t="str">
        <f>IF('Data Entry'!H12="","",'Data Entry'!H12)</f>
        <v/>
      </c>
      <c r="AS56" s="193" t="str">
        <f>IF('Data Entry'!M12="","",'Data Entry'!M12)</f>
        <v xml:space="preserve"> </v>
      </c>
    </row>
    <row r="57" spans="21:45" hidden="1">
      <c r="U57" s="38" t="s">
        <v>105</v>
      </c>
      <c r="V57" s="38">
        <v>1</v>
      </c>
      <c r="W57" s="193">
        <f>IF('Data Entry'!A13="","",'Data Entry'!A13)</f>
        <v>6</v>
      </c>
      <c r="X57" s="193" t="str">
        <f>IF('Data Entry'!B13="","",'Data Entry'!B13)</f>
        <v/>
      </c>
      <c r="Y57" s="193">
        <f>'SEM1 PATRAK-C'!H13</f>
        <v>0</v>
      </c>
      <c r="Z57" s="193" t="str">
        <f>'SEM1 PATRAK-C'!I13</f>
        <v>E</v>
      </c>
      <c r="AA57" s="193">
        <f>'SEM1 PATRAK-C'!M13</f>
        <v>0</v>
      </c>
      <c r="AB57" s="193" t="str">
        <f>'SEM1 PATRAK-C'!N13</f>
        <v>E</v>
      </c>
      <c r="AC57" s="193"/>
      <c r="AD57" s="193"/>
      <c r="AE57" s="193">
        <f>'SEM1 PATRAK-C'!R13</f>
        <v>0</v>
      </c>
      <c r="AF57" s="193" t="str">
        <f>'SEM1 PATRAK-C'!S13</f>
        <v>E</v>
      </c>
      <c r="AG57" s="193">
        <f>'SEM1 PATRAK-C'!W13</f>
        <v>0</v>
      </c>
      <c r="AH57" s="193" t="str">
        <f>'SEM1 PATRAK-C'!X13</f>
        <v>E</v>
      </c>
      <c r="AI57" s="193" t="str">
        <f>'SEM1 PATRAK-C'!Y13</f>
        <v/>
      </c>
      <c r="AJ57" s="193" t="str">
        <f>'SEM1 PATRAK-C'!Z13</f>
        <v/>
      </c>
      <c r="AK57" s="193" t="str">
        <f>'SEM1 PATRAK-C'!AA13</f>
        <v/>
      </c>
      <c r="AL57" s="193" t="str">
        <f>'SEM1 PATRAK-C'!AB13</f>
        <v/>
      </c>
      <c r="AM57" s="193" t="str">
        <f>IF('Data Entry'!C13="","",'Data Entry'!C13)</f>
        <v/>
      </c>
      <c r="AN57" s="226" t="str">
        <f>IF('Data Entry'!D13="","",'Data Entry'!D13)</f>
        <v/>
      </c>
      <c r="AO57" s="193" t="str">
        <f>IF('Data Entry'!E13="","",'Data Entry'!E13)</f>
        <v/>
      </c>
      <c r="AP57" s="193" t="str">
        <f>IF('Data Entry'!F13="","",'Data Entry'!F13)</f>
        <v/>
      </c>
      <c r="AQ57" s="193" t="str">
        <f>IF('Data Entry'!G13="","",'Data Entry'!G13)</f>
        <v/>
      </c>
      <c r="AR57" s="193" t="str">
        <f>IF('Data Entry'!H13="","",'Data Entry'!H13)</f>
        <v/>
      </c>
      <c r="AS57" s="193" t="str">
        <f>IF('Data Entry'!M13="","",'Data Entry'!M13)</f>
        <v xml:space="preserve"> </v>
      </c>
    </row>
    <row r="58" spans="21:45" hidden="1">
      <c r="U58" s="38" t="s">
        <v>225</v>
      </c>
      <c r="V58" s="38">
        <v>1</v>
      </c>
      <c r="W58" s="193">
        <f>IF('Data Entry'!A14="","",'Data Entry'!A14)</f>
        <v>7</v>
      </c>
      <c r="X58" s="193" t="str">
        <f>IF('Data Entry'!B14="","",'Data Entry'!B14)</f>
        <v/>
      </c>
      <c r="Y58" s="193">
        <f>'SEM1 PATRAK-C'!H14</f>
        <v>0</v>
      </c>
      <c r="Z58" s="193" t="str">
        <f>'SEM1 PATRAK-C'!I14</f>
        <v>E</v>
      </c>
      <c r="AA58" s="193">
        <f>'SEM1 PATRAK-C'!M14</f>
        <v>0</v>
      </c>
      <c r="AB58" s="193" t="str">
        <f>'SEM1 PATRAK-C'!N14</f>
        <v>E</v>
      </c>
      <c r="AC58" s="193"/>
      <c r="AD58" s="193"/>
      <c r="AE58" s="193">
        <f>'SEM1 PATRAK-C'!R14</f>
        <v>0</v>
      </c>
      <c r="AF58" s="193" t="str">
        <f>'SEM1 PATRAK-C'!S14</f>
        <v>E</v>
      </c>
      <c r="AG58" s="193">
        <f>'SEM1 PATRAK-C'!W14</f>
        <v>0</v>
      </c>
      <c r="AH58" s="193" t="str">
        <f>'SEM1 PATRAK-C'!X14</f>
        <v>E</v>
      </c>
      <c r="AI58" s="193" t="str">
        <f>'SEM1 PATRAK-C'!Y14</f>
        <v/>
      </c>
      <c r="AJ58" s="193" t="str">
        <f>'SEM1 PATRAK-C'!Z14</f>
        <v/>
      </c>
      <c r="AK58" s="193" t="str">
        <f>'SEM1 PATRAK-C'!AA14</f>
        <v/>
      </c>
      <c r="AL58" s="193" t="str">
        <f>'SEM1 PATRAK-C'!AB14</f>
        <v/>
      </c>
      <c r="AM58" s="193" t="str">
        <f>IF('Data Entry'!C14="","",'Data Entry'!C14)</f>
        <v/>
      </c>
      <c r="AN58" s="226" t="str">
        <f>IF('Data Entry'!D14="","",'Data Entry'!D14)</f>
        <v/>
      </c>
      <c r="AO58" s="193" t="str">
        <f>IF('Data Entry'!E14="","",'Data Entry'!E14)</f>
        <v/>
      </c>
      <c r="AP58" s="193" t="str">
        <f>IF('Data Entry'!F14="","",'Data Entry'!F14)</f>
        <v/>
      </c>
      <c r="AQ58" s="193" t="str">
        <f>IF('Data Entry'!G14="","",'Data Entry'!G14)</f>
        <v/>
      </c>
      <c r="AR58" s="193" t="str">
        <f>IF('Data Entry'!H14="","",'Data Entry'!H14)</f>
        <v/>
      </c>
      <c r="AS58" s="193" t="str">
        <f>IF('Data Entry'!M14="","",'Data Entry'!M14)</f>
        <v xml:space="preserve"> </v>
      </c>
    </row>
    <row r="59" spans="21:45" hidden="1">
      <c r="U59" s="38" t="s">
        <v>226</v>
      </c>
      <c r="V59" s="38">
        <v>1</v>
      </c>
      <c r="W59" s="193">
        <f>IF('Data Entry'!A15="","",'Data Entry'!A15)</f>
        <v>8</v>
      </c>
      <c r="X59" s="193" t="str">
        <f>IF('Data Entry'!B15="","",'Data Entry'!B15)</f>
        <v/>
      </c>
      <c r="Y59" s="193">
        <f>'SEM1 PATRAK-C'!H15</f>
        <v>0</v>
      </c>
      <c r="Z59" s="193" t="str">
        <f>'SEM1 PATRAK-C'!I15</f>
        <v>E</v>
      </c>
      <c r="AA59" s="193">
        <f>'SEM1 PATRAK-C'!M15</f>
        <v>0</v>
      </c>
      <c r="AB59" s="193" t="str">
        <f>'SEM1 PATRAK-C'!N15</f>
        <v>E</v>
      </c>
      <c r="AC59" s="193"/>
      <c r="AD59" s="193"/>
      <c r="AE59" s="193">
        <f>'SEM1 PATRAK-C'!R15</f>
        <v>0</v>
      </c>
      <c r="AF59" s="193" t="str">
        <f>'SEM1 PATRAK-C'!S15</f>
        <v>E</v>
      </c>
      <c r="AG59" s="193">
        <f>'SEM1 PATRAK-C'!W15</f>
        <v>0</v>
      </c>
      <c r="AH59" s="193" t="str">
        <f>'SEM1 PATRAK-C'!X15</f>
        <v>E</v>
      </c>
      <c r="AI59" s="193" t="str">
        <f>'SEM1 PATRAK-C'!Y15</f>
        <v/>
      </c>
      <c r="AJ59" s="193" t="str">
        <f>'SEM1 PATRAK-C'!Z15</f>
        <v/>
      </c>
      <c r="AK59" s="193" t="str">
        <f>'SEM1 PATRAK-C'!AA15</f>
        <v/>
      </c>
      <c r="AL59" s="193" t="str">
        <f>'SEM1 PATRAK-C'!AB15</f>
        <v/>
      </c>
      <c r="AM59" s="193" t="str">
        <f>IF('Data Entry'!C15="","",'Data Entry'!C15)</f>
        <v/>
      </c>
      <c r="AN59" s="226" t="str">
        <f>IF('Data Entry'!D15="","",'Data Entry'!D15)</f>
        <v/>
      </c>
      <c r="AO59" s="193" t="str">
        <f>IF('Data Entry'!E15="","",'Data Entry'!E15)</f>
        <v/>
      </c>
      <c r="AP59" s="193" t="str">
        <f>IF('Data Entry'!F15="","",'Data Entry'!F15)</f>
        <v/>
      </c>
      <c r="AQ59" s="193" t="str">
        <f>IF('Data Entry'!G15="","",'Data Entry'!G15)</f>
        <v/>
      </c>
      <c r="AR59" s="193" t="str">
        <f>IF('Data Entry'!H15="","",'Data Entry'!H15)</f>
        <v/>
      </c>
      <c r="AS59" s="193" t="str">
        <f>IF('Data Entry'!M15="","",'Data Entry'!M15)</f>
        <v xml:space="preserve"> </v>
      </c>
    </row>
    <row r="60" spans="21:45" hidden="1">
      <c r="U60" s="38" t="s">
        <v>227</v>
      </c>
      <c r="V60" s="38">
        <v>1</v>
      </c>
      <c r="W60" s="193">
        <f>IF('Data Entry'!A16="","",'Data Entry'!A16)</f>
        <v>9</v>
      </c>
      <c r="X60" s="193" t="str">
        <f>IF('Data Entry'!B16="","",'Data Entry'!B16)</f>
        <v/>
      </c>
      <c r="Y60" s="193">
        <f>'SEM1 PATRAK-C'!H16</f>
        <v>0</v>
      </c>
      <c r="Z60" s="193" t="str">
        <f>'SEM1 PATRAK-C'!I16</f>
        <v>E</v>
      </c>
      <c r="AA60" s="193">
        <f>'SEM1 PATRAK-C'!M16</f>
        <v>0</v>
      </c>
      <c r="AB60" s="193" t="str">
        <f>'SEM1 PATRAK-C'!N16</f>
        <v>E</v>
      </c>
      <c r="AC60" s="193"/>
      <c r="AD60" s="193"/>
      <c r="AE60" s="193">
        <f>'SEM1 PATRAK-C'!R16</f>
        <v>0</v>
      </c>
      <c r="AF60" s="193" t="str">
        <f>'SEM1 PATRAK-C'!S16</f>
        <v>E</v>
      </c>
      <c r="AG60" s="193">
        <f>'SEM1 PATRAK-C'!W16</f>
        <v>0</v>
      </c>
      <c r="AH60" s="193" t="str">
        <f>'SEM1 PATRAK-C'!X16</f>
        <v>E</v>
      </c>
      <c r="AI60" s="193" t="str">
        <f>'SEM1 PATRAK-C'!Y16</f>
        <v/>
      </c>
      <c r="AJ60" s="193" t="str">
        <f>'SEM1 PATRAK-C'!Z16</f>
        <v/>
      </c>
      <c r="AK60" s="193" t="str">
        <f>'SEM1 PATRAK-C'!AA16</f>
        <v/>
      </c>
      <c r="AL60" s="193" t="str">
        <f>'SEM1 PATRAK-C'!AB16</f>
        <v/>
      </c>
      <c r="AM60" s="193" t="str">
        <f>IF('Data Entry'!C16="","",'Data Entry'!C16)</f>
        <v/>
      </c>
      <c r="AN60" s="226" t="str">
        <f>IF('Data Entry'!D16="","",'Data Entry'!D16)</f>
        <v/>
      </c>
      <c r="AO60" s="193" t="str">
        <f>IF('Data Entry'!E16="","",'Data Entry'!E16)</f>
        <v/>
      </c>
      <c r="AP60" s="193" t="str">
        <f>IF('Data Entry'!F16="","",'Data Entry'!F16)</f>
        <v/>
      </c>
      <c r="AQ60" s="193" t="str">
        <f>IF('Data Entry'!G16="","",'Data Entry'!G16)</f>
        <v/>
      </c>
      <c r="AR60" s="193" t="str">
        <f>IF('Data Entry'!H16="","",'Data Entry'!H16)</f>
        <v/>
      </c>
      <c r="AS60" s="193" t="str">
        <f>IF('Data Entry'!M16="","",'Data Entry'!M16)</f>
        <v xml:space="preserve"> </v>
      </c>
    </row>
    <row r="61" spans="21:45" hidden="1">
      <c r="U61" s="38" t="s">
        <v>228</v>
      </c>
      <c r="V61" s="38">
        <v>1</v>
      </c>
      <c r="W61" s="193">
        <f>IF('Data Entry'!A17="","",'Data Entry'!A17)</f>
        <v>10</v>
      </c>
      <c r="X61" s="193" t="str">
        <f>IF('Data Entry'!B17="","",'Data Entry'!B17)</f>
        <v/>
      </c>
      <c r="Y61" s="193">
        <f>'SEM1 PATRAK-C'!H17</f>
        <v>0</v>
      </c>
      <c r="Z61" s="193" t="str">
        <f>'SEM1 PATRAK-C'!I17</f>
        <v>E</v>
      </c>
      <c r="AA61" s="193">
        <f>'SEM1 PATRAK-C'!M17</f>
        <v>0</v>
      </c>
      <c r="AB61" s="193" t="str">
        <f>'SEM1 PATRAK-C'!N17</f>
        <v>E</v>
      </c>
      <c r="AC61" s="193"/>
      <c r="AD61" s="193"/>
      <c r="AE61" s="193">
        <f>'SEM1 PATRAK-C'!R17</f>
        <v>0</v>
      </c>
      <c r="AF61" s="193" t="str">
        <f>'SEM1 PATRAK-C'!S17</f>
        <v>E</v>
      </c>
      <c r="AG61" s="193">
        <f>'SEM1 PATRAK-C'!W17</f>
        <v>0</v>
      </c>
      <c r="AH61" s="193" t="str">
        <f>'SEM1 PATRAK-C'!X17</f>
        <v>E</v>
      </c>
      <c r="AI61" s="193" t="str">
        <f>'SEM1 PATRAK-C'!Y17</f>
        <v/>
      </c>
      <c r="AJ61" s="193" t="str">
        <f>'SEM1 PATRAK-C'!Z17</f>
        <v/>
      </c>
      <c r="AK61" s="193" t="str">
        <f>'SEM1 PATRAK-C'!AA17</f>
        <v/>
      </c>
      <c r="AL61" s="193" t="str">
        <f>'SEM1 PATRAK-C'!AB17</f>
        <v/>
      </c>
      <c r="AM61" s="193" t="str">
        <f>IF('Data Entry'!C17="","",'Data Entry'!C17)</f>
        <v/>
      </c>
      <c r="AN61" s="226" t="str">
        <f>IF('Data Entry'!D17="","",'Data Entry'!D17)</f>
        <v/>
      </c>
      <c r="AO61" s="193" t="str">
        <f>IF('Data Entry'!E17="","",'Data Entry'!E17)</f>
        <v/>
      </c>
      <c r="AP61" s="193" t="str">
        <f>IF('Data Entry'!F17="","",'Data Entry'!F17)</f>
        <v/>
      </c>
      <c r="AQ61" s="193" t="str">
        <f>IF('Data Entry'!G17="","",'Data Entry'!G17)</f>
        <v/>
      </c>
      <c r="AR61" s="193" t="str">
        <f>IF('Data Entry'!H17="","",'Data Entry'!H17)</f>
        <v/>
      </c>
      <c r="AS61" s="193" t="str">
        <f>IF('Data Entry'!M17="","",'Data Entry'!M17)</f>
        <v xml:space="preserve"> </v>
      </c>
    </row>
    <row r="62" spans="21:45" hidden="1">
      <c r="U62" s="38" t="s">
        <v>229</v>
      </c>
      <c r="V62" s="38">
        <v>1</v>
      </c>
      <c r="W62" s="193">
        <f>IF('Data Entry'!A18="","",'Data Entry'!A18)</f>
        <v>11</v>
      </c>
      <c r="X62" s="193" t="str">
        <f>IF('Data Entry'!B18="","",'Data Entry'!B18)</f>
        <v/>
      </c>
      <c r="Y62" s="193">
        <f>'SEM1 PATRAK-C'!H18</f>
        <v>0</v>
      </c>
      <c r="Z62" s="193" t="str">
        <f>'SEM1 PATRAK-C'!I18</f>
        <v>E</v>
      </c>
      <c r="AA62" s="193">
        <f>'SEM1 PATRAK-C'!M18</f>
        <v>0</v>
      </c>
      <c r="AB62" s="193" t="str">
        <f>'SEM1 PATRAK-C'!N18</f>
        <v>E</v>
      </c>
      <c r="AC62" s="193"/>
      <c r="AD62" s="193"/>
      <c r="AE62" s="193">
        <f>'SEM1 PATRAK-C'!R18</f>
        <v>0</v>
      </c>
      <c r="AF62" s="193" t="str">
        <f>'SEM1 PATRAK-C'!S18</f>
        <v>E</v>
      </c>
      <c r="AG62" s="193">
        <f>'SEM1 PATRAK-C'!W18</f>
        <v>0</v>
      </c>
      <c r="AH62" s="193" t="str">
        <f>'SEM1 PATRAK-C'!X18</f>
        <v>E</v>
      </c>
      <c r="AI62" s="193" t="str">
        <f>'SEM1 PATRAK-C'!Y18</f>
        <v/>
      </c>
      <c r="AJ62" s="193" t="str">
        <f>'SEM1 PATRAK-C'!Z18</f>
        <v/>
      </c>
      <c r="AK62" s="193" t="str">
        <f>'SEM1 PATRAK-C'!AA18</f>
        <v/>
      </c>
      <c r="AL62" s="193" t="str">
        <f>'SEM1 PATRAK-C'!AB18</f>
        <v/>
      </c>
      <c r="AM62" s="193" t="str">
        <f>IF('Data Entry'!C18="","",'Data Entry'!C18)</f>
        <v/>
      </c>
      <c r="AN62" s="226" t="str">
        <f>IF('Data Entry'!D18="","",'Data Entry'!D18)</f>
        <v/>
      </c>
      <c r="AO62" s="193" t="str">
        <f>IF('Data Entry'!E18="","",'Data Entry'!E18)</f>
        <v/>
      </c>
      <c r="AP62" s="193" t="str">
        <f>IF('Data Entry'!F18="","",'Data Entry'!F18)</f>
        <v/>
      </c>
      <c r="AQ62" s="193" t="str">
        <f>IF('Data Entry'!G18="","",'Data Entry'!G18)</f>
        <v/>
      </c>
      <c r="AR62" s="193" t="str">
        <f>IF('Data Entry'!H18="","",'Data Entry'!H18)</f>
        <v/>
      </c>
      <c r="AS62" s="193" t="str">
        <f>IF('Data Entry'!M18="","",'Data Entry'!M18)</f>
        <v xml:space="preserve"> </v>
      </c>
    </row>
    <row r="63" spans="21:45" hidden="1">
      <c r="U63" s="38" t="s">
        <v>230</v>
      </c>
      <c r="V63" s="38">
        <v>1</v>
      </c>
      <c r="W63" s="193">
        <f>IF('Data Entry'!A19="","",'Data Entry'!A19)</f>
        <v>12</v>
      </c>
      <c r="X63" s="193" t="str">
        <f>IF('Data Entry'!B19="","",'Data Entry'!B19)</f>
        <v/>
      </c>
      <c r="Y63" s="193">
        <f>'SEM1 PATRAK-C'!H19</f>
        <v>0</v>
      </c>
      <c r="Z63" s="193" t="str">
        <f>'SEM1 PATRAK-C'!I19</f>
        <v>E</v>
      </c>
      <c r="AA63" s="193">
        <f>'SEM1 PATRAK-C'!M19</f>
        <v>0</v>
      </c>
      <c r="AB63" s="193" t="str">
        <f>'SEM1 PATRAK-C'!N19</f>
        <v>E</v>
      </c>
      <c r="AC63" s="193"/>
      <c r="AD63" s="193"/>
      <c r="AE63" s="193">
        <f>'SEM1 PATRAK-C'!R19</f>
        <v>0</v>
      </c>
      <c r="AF63" s="193" t="str">
        <f>'SEM1 PATRAK-C'!S19</f>
        <v>E</v>
      </c>
      <c r="AG63" s="193">
        <f>'SEM1 PATRAK-C'!W19</f>
        <v>0</v>
      </c>
      <c r="AH63" s="193" t="str">
        <f>'SEM1 PATRAK-C'!X19</f>
        <v>E</v>
      </c>
      <c r="AI63" s="193" t="str">
        <f>'SEM1 PATRAK-C'!Y19</f>
        <v/>
      </c>
      <c r="AJ63" s="193" t="str">
        <f>'SEM1 PATRAK-C'!Z19</f>
        <v/>
      </c>
      <c r="AK63" s="193" t="str">
        <f>'SEM1 PATRAK-C'!AA19</f>
        <v/>
      </c>
      <c r="AL63" s="193" t="str">
        <f>'SEM1 PATRAK-C'!AB19</f>
        <v/>
      </c>
      <c r="AM63" s="193" t="str">
        <f>IF('Data Entry'!C19="","",'Data Entry'!C19)</f>
        <v/>
      </c>
      <c r="AN63" s="226" t="str">
        <f>IF('Data Entry'!D19="","",'Data Entry'!D19)</f>
        <v/>
      </c>
      <c r="AO63" s="193" t="str">
        <f>IF('Data Entry'!E19="","",'Data Entry'!E19)</f>
        <v/>
      </c>
      <c r="AP63" s="193" t="str">
        <f>IF('Data Entry'!F19="","",'Data Entry'!F19)</f>
        <v/>
      </c>
      <c r="AQ63" s="193" t="str">
        <f>IF('Data Entry'!G19="","",'Data Entry'!G19)</f>
        <v/>
      </c>
      <c r="AR63" s="193" t="str">
        <f>IF('Data Entry'!H19="","",'Data Entry'!H19)</f>
        <v/>
      </c>
      <c r="AS63" s="193" t="str">
        <f>IF('Data Entry'!M19="","",'Data Entry'!M19)</f>
        <v xml:space="preserve"> </v>
      </c>
    </row>
    <row r="64" spans="21:45" hidden="1">
      <c r="U64" s="38" t="s">
        <v>231</v>
      </c>
      <c r="V64" s="38">
        <v>1</v>
      </c>
      <c r="W64" s="193">
        <f>IF('Data Entry'!A20="","",'Data Entry'!A20)</f>
        <v>13</v>
      </c>
      <c r="X64" s="193" t="str">
        <f>IF('Data Entry'!B20="","",'Data Entry'!B20)</f>
        <v/>
      </c>
      <c r="Y64" s="193">
        <f>'SEM1 PATRAK-C'!H20</f>
        <v>0</v>
      </c>
      <c r="Z64" s="193" t="str">
        <f>'SEM1 PATRAK-C'!I20</f>
        <v>E</v>
      </c>
      <c r="AA64" s="193">
        <f>'SEM1 PATRAK-C'!M20</f>
        <v>0</v>
      </c>
      <c r="AB64" s="193" t="str">
        <f>'SEM1 PATRAK-C'!N20</f>
        <v>E</v>
      </c>
      <c r="AC64" s="193"/>
      <c r="AD64" s="193"/>
      <c r="AE64" s="193">
        <f>'SEM1 PATRAK-C'!R20</f>
        <v>0</v>
      </c>
      <c r="AF64" s="193" t="str">
        <f>'SEM1 PATRAK-C'!S20</f>
        <v>E</v>
      </c>
      <c r="AG64" s="193">
        <f>'SEM1 PATRAK-C'!W20</f>
        <v>0</v>
      </c>
      <c r="AH64" s="193" t="str">
        <f>'SEM1 PATRAK-C'!X20</f>
        <v>E</v>
      </c>
      <c r="AI64" s="193" t="str">
        <f>'SEM1 PATRAK-C'!Y20</f>
        <v/>
      </c>
      <c r="AJ64" s="193" t="str">
        <f>'SEM1 PATRAK-C'!Z20</f>
        <v/>
      </c>
      <c r="AK64" s="193" t="str">
        <f>'SEM1 PATRAK-C'!AA20</f>
        <v/>
      </c>
      <c r="AL64" s="193" t="str">
        <f>'SEM1 PATRAK-C'!AB20</f>
        <v/>
      </c>
      <c r="AM64" s="193" t="str">
        <f>IF('Data Entry'!C20="","",'Data Entry'!C20)</f>
        <v/>
      </c>
      <c r="AN64" s="226" t="str">
        <f>IF('Data Entry'!D20="","",'Data Entry'!D20)</f>
        <v/>
      </c>
      <c r="AO64" s="193" t="str">
        <f>IF('Data Entry'!E20="","",'Data Entry'!E20)</f>
        <v/>
      </c>
      <c r="AP64" s="193" t="str">
        <f>IF('Data Entry'!F20="","",'Data Entry'!F20)</f>
        <v/>
      </c>
      <c r="AQ64" s="193" t="str">
        <f>IF('Data Entry'!G20="","",'Data Entry'!G20)</f>
        <v/>
      </c>
      <c r="AR64" s="193" t="str">
        <f>IF('Data Entry'!H20="","",'Data Entry'!H20)</f>
        <v/>
      </c>
      <c r="AS64" s="193" t="str">
        <f>IF('Data Entry'!M20="","",'Data Entry'!M20)</f>
        <v xml:space="preserve"> </v>
      </c>
    </row>
    <row r="65" spans="21:45" hidden="1">
      <c r="U65" s="38" t="s">
        <v>232</v>
      </c>
      <c r="V65" s="38">
        <v>1</v>
      </c>
      <c r="W65" s="193">
        <f>IF('Data Entry'!A21="","",'Data Entry'!A21)</f>
        <v>14</v>
      </c>
      <c r="X65" s="193" t="str">
        <f>IF('Data Entry'!B21="","",'Data Entry'!B21)</f>
        <v/>
      </c>
      <c r="Y65" s="193">
        <f>'SEM1 PATRAK-C'!H21</f>
        <v>0</v>
      </c>
      <c r="Z65" s="193" t="str">
        <f>'SEM1 PATRAK-C'!I21</f>
        <v>E</v>
      </c>
      <c r="AA65" s="193">
        <f>'SEM1 PATRAK-C'!M21</f>
        <v>0</v>
      </c>
      <c r="AB65" s="193" t="str">
        <f>'SEM1 PATRAK-C'!N21</f>
        <v>E</v>
      </c>
      <c r="AC65" s="193"/>
      <c r="AD65" s="193"/>
      <c r="AE65" s="193">
        <f>'SEM1 PATRAK-C'!R21</f>
        <v>0</v>
      </c>
      <c r="AF65" s="193" t="str">
        <f>'SEM1 PATRAK-C'!S21</f>
        <v>E</v>
      </c>
      <c r="AG65" s="193">
        <f>'SEM1 PATRAK-C'!W21</f>
        <v>0</v>
      </c>
      <c r="AH65" s="193" t="str">
        <f>'SEM1 PATRAK-C'!X21</f>
        <v>E</v>
      </c>
      <c r="AI65" s="193" t="str">
        <f>'SEM1 PATRAK-C'!Y21</f>
        <v/>
      </c>
      <c r="AJ65" s="193" t="str">
        <f>'SEM1 PATRAK-C'!Z21</f>
        <v/>
      </c>
      <c r="AK65" s="193" t="str">
        <f>'SEM1 PATRAK-C'!AA21</f>
        <v/>
      </c>
      <c r="AL65" s="193" t="str">
        <f>'SEM1 PATRAK-C'!AB21</f>
        <v/>
      </c>
      <c r="AM65" s="193" t="str">
        <f>IF('Data Entry'!C21="","",'Data Entry'!C21)</f>
        <v/>
      </c>
      <c r="AN65" s="226" t="str">
        <f>IF('Data Entry'!D21="","",'Data Entry'!D21)</f>
        <v/>
      </c>
      <c r="AO65" s="193" t="str">
        <f>IF('Data Entry'!E21="","",'Data Entry'!E21)</f>
        <v/>
      </c>
      <c r="AP65" s="193" t="str">
        <f>IF('Data Entry'!F21="","",'Data Entry'!F21)</f>
        <v/>
      </c>
      <c r="AQ65" s="193" t="str">
        <f>IF('Data Entry'!G21="","",'Data Entry'!G21)</f>
        <v/>
      </c>
      <c r="AR65" s="193" t="str">
        <f>IF('Data Entry'!H21="","",'Data Entry'!H21)</f>
        <v/>
      </c>
      <c r="AS65" s="193" t="str">
        <f>IF('Data Entry'!M21="","",'Data Entry'!M21)</f>
        <v xml:space="preserve"> </v>
      </c>
    </row>
    <row r="66" spans="21:45" hidden="1">
      <c r="U66" s="38" t="s">
        <v>233</v>
      </c>
      <c r="V66" s="38">
        <v>1</v>
      </c>
      <c r="W66" s="193">
        <f>IF('Data Entry'!A22="","",'Data Entry'!A22)</f>
        <v>15</v>
      </c>
      <c r="X66" s="193" t="str">
        <f>IF('Data Entry'!B22="","",'Data Entry'!B22)</f>
        <v/>
      </c>
      <c r="Y66" s="193">
        <f>'SEM1 PATRAK-C'!H22</f>
        <v>0</v>
      </c>
      <c r="Z66" s="193" t="str">
        <f>'SEM1 PATRAK-C'!I22</f>
        <v>E</v>
      </c>
      <c r="AA66" s="193">
        <f>'SEM1 PATRAK-C'!M22</f>
        <v>0</v>
      </c>
      <c r="AB66" s="193" t="str">
        <f>'SEM1 PATRAK-C'!N22</f>
        <v>E</v>
      </c>
      <c r="AC66" s="193"/>
      <c r="AD66" s="193"/>
      <c r="AE66" s="193">
        <f>'SEM1 PATRAK-C'!R22</f>
        <v>0</v>
      </c>
      <c r="AF66" s="193" t="str">
        <f>'SEM1 PATRAK-C'!S22</f>
        <v>E</v>
      </c>
      <c r="AG66" s="193">
        <f>'SEM1 PATRAK-C'!W22</f>
        <v>0</v>
      </c>
      <c r="AH66" s="193" t="str">
        <f>'SEM1 PATRAK-C'!X22</f>
        <v>E</v>
      </c>
      <c r="AI66" s="193" t="str">
        <f>'SEM1 PATRAK-C'!Y22</f>
        <v/>
      </c>
      <c r="AJ66" s="193" t="str">
        <f>'SEM1 PATRAK-C'!Z22</f>
        <v/>
      </c>
      <c r="AK66" s="193" t="str">
        <f>'SEM1 PATRAK-C'!AA22</f>
        <v/>
      </c>
      <c r="AL66" s="193" t="str">
        <f>'SEM1 PATRAK-C'!AB22</f>
        <v/>
      </c>
      <c r="AM66" s="193" t="str">
        <f>IF('Data Entry'!C22="","",'Data Entry'!C22)</f>
        <v/>
      </c>
      <c r="AN66" s="226" t="str">
        <f>IF('Data Entry'!D22="","",'Data Entry'!D22)</f>
        <v/>
      </c>
      <c r="AO66" s="193" t="str">
        <f>IF('Data Entry'!E22="","",'Data Entry'!E22)</f>
        <v/>
      </c>
      <c r="AP66" s="193" t="str">
        <f>IF('Data Entry'!F22="","",'Data Entry'!F22)</f>
        <v/>
      </c>
      <c r="AQ66" s="193" t="str">
        <f>IF('Data Entry'!G22="","",'Data Entry'!G22)</f>
        <v/>
      </c>
      <c r="AR66" s="193" t="str">
        <f>IF('Data Entry'!H22="","",'Data Entry'!H22)</f>
        <v/>
      </c>
      <c r="AS66" s="193" t="str">
        <f>IF('Data Entry'!M22="","",'Data Entry'!M22)</f>
        <v xml:space="preserve"> </v>
      </c>
    </row>
    <row r="67" spans="21:45" hidden="1">
      <c r="U67" s="38" t="s">
        <v>234</v>
      </c>
      <c r="V67" s="38">
        <v>1</v>
      </c>
      <c r="W67" s="193">
        <f>IF('Data Entry'!A23="","",'Data Entry'!A23)</f>
        <v>16</v>
      </c>
      <c r="X67" s="193" t="str">
        <f>IF('Data Entry'!B23="","",'Data Entry'!B23)</f>
        <v/>
      </c>
      <c r="Y67" s="193">
        <f>'SEM1 PATRAK-C'!H23</f>
        <v>0</v>
      </c>
      <c r="Z67" s="193" t="str">
        <f>'SEM1 PATRAK-C'!I23</f>
        <v>E</v>
      </c>
      <c r="AA67" s="193">
        <f>'SEM1 PATRAK-C'!M23</f>
        <v>0</v>
      </c>
      <c r="AB67" s="193" t="str">
        <f>'SEM1 PATRAK-C'!N23</f>
        <v>E</v>
      </c>
      <c r="AC67" s="193"/>
      <c r="AD67" s="193"/>
      <c r="AE67" s="193">
        <f>'SEM1 PATRAK-C'!R23</f>
        <v>0</v>
      </c>
      <c r="AF67" s="193" t="str">
        <f>'SEM1 PATRAK-C'!S23</f>
        <v>E</v>
      </c>
      <c r="AG67" s="193">
        <f>'SEM1 PATRAK-C'!W23</f>
        <v>0</v>
      </c>
      <c r="AH67" s="193" t="str">
        <f>'SEM1 PATRAK-C'!X23</f>
        <v>E</v>
      </c>
      <c r="AI67" s="193" t="str">
        <f>'SEM1 PATRAK-C'!Y23</f>
        <v/>
      </c>
      <c r="AJ67" s="193" t="str">
        <f>'SEM1 PATRAK-C'!Z23</f>
        <v/>
      </c>
      <c r="AK67" s="193" t="str">
        <f>'SEM1 PATRAK-C'!AA23</f>
        <v/>
      </c>
      <c r="AL67" s="193" t="str">
        <f>'SEM1 PATRAK-C'!AB23</f>
        <v/>
      </c>
      <c r="AM67" s="193" t="str">
        <f>IF('Data Entry'!C23="","",'Data Entry'!C23)</f>
        <v/>
      </c>
      <c r="AN67" s="226" t="str">
        <f>IF('Data Entry'!D23="","",'Data Entry'!D23)</f>
        <v/>
      </c>
      <c r="AO67" s="193" t="str">
        <f>IF('Data Entry'!E23="","",'Data Entry'!E23)</f>
        <v/>
      </c>
      <c r="AP67" s="193" t="str">
        <f>IF('Data Entry'!F23="","",'Data Entry'!F23)</f>
        <v/>
      </c>
      <c r="AQ67" s="193" t="str">
        <f>IF('Data Entry'!G23="","",'Data Entry'!G23)</f>
        <v/>
      </c>
      <c r="AR67" s="193" t="str">
        <f>IF('Data Entry'!H23="","",'Data Entry'!H23)</f>
        <v/>
      </c>
      <c r="AS67" s="193" t="str">
        <f>IF('Data Entry'!M23="","",'Data Entry'!M23)</f>
        <v xml:space="preserve"> </v>
      </c>
    </row>
    <row r="68" spans="21:45" hidden="1">
      <c r="U68" s="38" t="s">
        <v>235</v>
      </c>
      <c r="V68" s="38">
        <v>1</v>
      </c>
      <c r="W68" s="193">
        <f>IF('Data Entry'!A24="","",'Data Entry'!A24)</f>
        <v>17</v>
      </c>
      <c r="X68" s="193" t="str">
        <f>IF('Data Entry'!B24="","",'Data Entry'!B24)</f>
        <v/>
      </c>
      <c r="Y68" s="193">
        <f>'SEM1 PATRAK-C'!H24</f>
        <v>0</v>
      </c>
      <c r="Z68" s="193" t="str">
        <f>'SEM1 PATRAK-C'!I24</f>
        <v>E</v>
      </c>
      <c r="AA68" s="193">
        <f>'SEM1 PATRAK-C'!M24</f>
        <v>0</v>
      </c>
      <c r="AB68" s="193" t="str">
        <f>'SEM1 PATRAK-C'!N24</f>
        <v>E</v>
      </c>
      <c r="AC68" s="193"/>
      <c r="AD68" s="193"/>
      <c r="AE68" s="193">
        <f>'SEM1 PATRAK-C'!R24</f>
        <v>0</v>
      </c>
      <c r="AF68" s="193" t="str">
        <f>'SEM1 PATRAK-C'!S24</f>
        <v>E</v>
      </c>
      <c r="AG68" s="193">
        <f>'SEM1 PATRAK-C'!W24</f>
        <v>0</v>
      </c>
      <c r="AH68" s="193" t="str">
        <f>'SEM1 PATRAK-C'!X24</f>
        <v>E</v>
      </c>
      <c r="AI68" s="193" t="str">
        <f>'SEM1 PATRAK-C'!Y24</f>
        <v/>
      </c>
      <c r="AJ68" s="193" t="str">
        <f>'SEM1 PATRAK-C'!Z24</f>
        <v/>
      </c>
      <c r="AK68" s="193" t="str">
        <f>'SEM1 PATRAK-C'!AA24</f>
        <v/>
      </c>
      <c r="AL68" s="193" t="str">
        <f>'SEM1 PATRAK-C'!AB24</f>
        <v/>
      </c>
      <c r="AM68" s="193" t="str">
        <f>IF('Data Entry'!C24="","",'Data Entry'!C24)</f>
        <v/>
      </c>
      <c r="AN68" s="226" t="str">
        <f>IF('Data Entry'!D24="","",'Data Entry'!D24)</f>
        <v/>
      </c>
      <c r="AO68" s="193" t="str">
        <f>IF('Data Entry'!E24="","",'Data Entry'!E24)</f>
        <v/>
      </c>
      <c r="AP68" s="193" t="str">
        <f>IF('Data Entry'!F24="","",'Data Entry'!F24)</f>
        <v/>
      </c>
      <c r="AQ68" s="193" t="str">
        <f>IF('Data Entry'!G24="","",'Data Entry'!G24)</f>
        <v/>
      </c>
      <c r="AR68" s="193" t="str">
        <f>IF('Data Entry'!H24="","",'Data Entry'!H24)</f>
        <v/>
      </c>
      <c r="AS68" s="193" t="str">
        <f>IF('Data Entry'!M24="","",'Data Entry'!M24)</f>
        <v xml:space="preserve"> </v>
      </c>
    </row>
    <row r="69" spans="21:45" hidden="1">
      <c r="U69" s="38" t="s">
        <v>236</v>
      </c>
      <c r="V69" s="38">
        <v>1</v>
      </c>
      <c r="W69" s="193">
        <f>IF('Data Entry'!A25="","",'Data Entry'!A25)</f>
        <v>18</v>
      </c>
      <c r="X69" s="193" t="str">
        <f>IF('Data Entry'!B25="","",'Data Entry'!B25)</f>
        <v/>
      </c>
      <c r="Y69" s="193">
        <f>'SEM1 PATRAK-C'!H25</f>
        <v>0</v>
      </c>
      <c r="Z69" s="193" t="str">
        <f>'SEM1 PATRAK-C'!I25</f>
        <v>E</v>
      </c>
      <c r="AA69" s="193">
        <f>'SEM1 PATRAK-C'!M25</f>
        <v>0</v>
      </c>
      <c r="AB69" s="193" t="str">
        <f>'SEM1 PATRAK-C'!N25</f>
        <v>E</v>
      </c>
      <c r="AC69" s="193"/>
      <c r="AD69" s="193"/>
      <c r="AE69" s="193">
        <f>'SEM1 PATRAK-C'!R25</f>
        <v>0</v>
      </c>
      <c r="AF69" s="193" t="str">
        <f>'SEM1 PATRAK-C'!S25</f>
        <v>E</v>
      </c>
      <c r="AG69" s="193">
        <f>'SEM1 PATRAK-C'!W25</f>
        <v>0</v>
      </c>
      <c r="AH69" s="193" t="str">
        <f>'SEM1 PATRAK-C'!X25</f>
        <v>E</v>
      </c>
      <c r="AI69" s="193" t="str">
        <f>'SEM1 PATRAK-C'!Y25</f>
        <v/>
      </c>
      <c r="AJ69" s="193" t="str">
        <f>'SEM1 PATRAK-C'!Z25</f>
        <v/>
      </c>
      <c r="AK69" s="193" t="str">
        <f>'SEM1 PATRAK-C'!AA25</f>
        <v/>
      </c>
      <c r="AL69" s="193" t="str">
        <f>'SEM1 PATRAK-C'!AB25</f>
        <v/>
      </c>
      <c r="AM69" s="193" t="str">
        <f>IF('Data Entry'!C25="","",'Data Entry'!C25)</f>
        <v/>
      </c>
      <c r="AN69" s="226" t="str">
        <f>IF('Data Entry'!D25="","",'Data Entry'!D25)</f>
        <v/>
      </c>
      <c r="AO69" s="193" t="str">
        <f>IF('Data Entry'!E25="","",'Data Entry'!E25)</f>
        <v/>
      </c>
      <c r="AP69" s="193" t="str">
        <f>IF('Data Entry'!F25="","",'Data Entry'!F25)</f>
        <v/>
      </c>
      <c r="AQ69" s="193" t="str">
        <f>IF('Data Entry'!G25="","",'Data Entry'!G25)</f>
        <v/>
      </c>
      <c r="AR69" s="193" t="str">
        <f>IF('Data Entry'!H25="","",'Data Entry'!H25)</f>
        <v/>
      </c>
      <c r="AS69" s="193" t="str">
        <f>IF('Data Entry'!M25="","",'Data Entry'!M25)</f>
        <v xml:space="preserve"> </v>
      </c>
    </row>
    <row r="70" spans="21:45" hidden="1">
      <c r="U70" s="38" t="s">
        <v>237</v>
      </c>
      <c r="V70" s="38">
        <v>1</v>
      </c>
      <c r="W70" s="193">
        <f>IF('Data Entry'!A26="","",'Data Entry'!A26)</f>
        <v>19</v>
      </c>
      <c r="X70" s="193" t="str">
        <f>IF('Data Entry'!B26="","",'Data Entry'!B26)</f>
        <v/>
      </c>
      <c r="Y70" s="193">
        <f>'SEM1 PATRAK-C'!H26</f>
        <v>0</v>
      </c>
      <c r="Z70" s="193" t="str">
        <f>'SEM1 PATRAK-C'!I26</f>
        <v>E</v>
      </c>
      <c r="AA70" s="193">
        <f>'SEM1 PATRAK-C'!M26</f>
        <v>0</v>
      </c>
      <c r="AB70" s="193" t="str">
        <f>'SEM1 PATRAK-C'!N26</f>
        <v>E</v>
      </c>
      <c r="AC70" s="193"/>
      <c r="AD70" s="193"/>
      <c r="AE70" s="193">
        <f>'SEM1 PATRAK-C'!R26</f>
        <v>0</v>
      </c>
      <c r="AF70" s="193" t="str">
        <f>'SEM1 PATRAK-C'!S26</f>
        <v>E</v>
      </c>
      <c r="AG70" s="193">
        <f>'SEM1 PATRAK-C'!W26</f>
        <v>0</v>
      </c>
      <c r="AH70" s="193" t="str">
        <f>'SEM1 PATRAK-C'!X26</f>
        <v>E</v>
      </c>
      <c r="AI70" s="193" t="str">
        <f>'SEM1 PATRAK-C'!Y26</f>
        <v/>
      </c>
      <c r="AJ70" s="193" t="str">
        <f>'SEM1 PATRAK-C'!Z26</f>
        <v/>
      </c>
      <c r="AK70" s="193" t="str">
        <f>'SEM1 PATRAK-C'!AA26</f>
        <v/>
      </c>
      <c r="AL70" s="193" t="str">
        <f>'SEM1 PATRAK-C'!AB26</f>
        <v/>
      </c>
      <c r="AM70" s="193" t="str">
        <f>IF('Data Entry'!C26="","",'Data Entry'!C26)</f>
        <v/>
      </c>
      <c r="AN70" s="226" t="str">
        <f>IF('Data Entry'!D26="","",'Data Entry'!D26)</f>
        <v/>
      </c>
      <c r="AO70" s="193" t="str">
        <f>IF('Data Entry'!E26="","",'Data Entry'!E26)</f>
        <v/>
      </c>
      <c r="AP70" s="193" t="str">
        <f>IF('Data Entry'!F26="","",'Data Entry'!F26)</f>
        <v/>
      </c>
      <c r="AQ70" s="193" t="str">
        <f>IF('Data Entry'!G26="","",'Data Entry'!G26)</f>
        <v/>
      </c>
      <c r="AR70" s="193" t="str">
        <f>IF('Data Entry'!H26="","",'Data Entry'!H26)</f>
        <v/>
      </c>
      <c r="AS70" s="193" t="str">
        <f>IF('Data Entry'!M26="","",'Data Entry'!M26)</f>
        <v xml:space="preserve"> </v>
      </c>
    </row>
    <row r="71" spans="21:45" hidden="1">
      <c r="U71" s="38" t="s">
        <v>238</v>
      </c>
      <c r="V71" s="38">
        <v>1</v>
      </c>
      <c r="W71" s="193">
        <f>IF('Data Entry'!A27="","",'Data Entry'!A27)</f>
        <v>20</v>
      </c>
      <c r="X71" s="193" t="str">
        <f>IF('Data Entry'!B27="","",'Data Entry'!B27)</f>
        <v/>
      </c>
      <c r="Y71" s="193">
        <f>'SEM1 PATRAK-C'!H27</f>
        <v>0</v>
      </c>
      <c r="Z71" s="193" t="str">
        <f>'SEM1 PATRAK-C'!I27</f>
        <v>E</v>
      </c>
      <c r="AA71" s="193">
        <f>'SEM1 PATRAK-C'!M27</f>
        <v>0</v>
      </c>
      <c r="AB71" s="193" t="str">
        <f>'SEM1 PATRAK-C'!N27</f>
        <v>E</v>
      </c>
      <c r="AC71" s="193"/>
      <c r="AD71" s="193"/>
      <c r="AE71" s="193">
        <f>'SEM1 PATRAK-C'!R27</f>
        <v>0</v>
      </c>
      <c r="AF71" s="193" t="str">
        <f>'SEM1 PATRAK-C'!S27</f>
        <v>E</v>
      </c>
      <c r="AG71" s="193">
        <f>'SEM1 PATRAK-C'!W27</f>
        <v>0</v>
      </c>
      <c r="AH71" s="193" t="str">
        <f>'SEM1 PATRAK-C'!X27</f>
        <v>E</v>
      </c>
      <c r="AI71" s="193" t="str">
        <f>'SEM1 PATRAK-C'!Y27</f>
        <v/>
      </c>
      <c r="AJ71" s="193" t="str">
        <f>'SEM1 PATRAK-C'!Z27</f>
        <v/>
      </c>
      <c r="AK71" s="193" t="str">
        <f>'SEM1 PATRAK-C'!AA27</f>
        <v/>
      </c>
      <c r="AL71" s="193" t="str">
        <f>'SEM1 PATRAK-C'!AB27</f>
        <v/>
      </c>
      <c r="AM71" s="193" t="str">
        <f>IF('Data Entry'!C27="","",'Data Entry'!C27)</f>
        <v/>
      </c>
      <c r="AN71" s="226" t="str">
        <f>IF('Data Entry'!D27="","",'Data Entry'!D27)</f>
        <v/>
      </c>
      <c r="AO71" s="193" t="str">
        <f>IF('Data Entry'!E27="","",'Data Entry'!E27)</f>
        <v/>
      </c>
      <c r="AP71" s="193" t="str">
        <f>IF('Data Entry'!F27="","",'Data Entry'!F27)</f>
        <v/>
      </c>
      <c r="AQ71" s="193" t="str">
        <f>IF('Data Entry'!G27="","",'Data Entry'!G27)</f>
        <v/>
      </c>
      <c r="AR71" s="193" t="str">
        <f>IF('Data Entry'!H27="","",'Data Entry'!H27)</f>
        <v/>
      </c>
      <c r="AS71" s="193" t="str">
        <f>IF('Data Entry'!M27="","",'Data Entry'!M27)</f>
        <v xml:space="preserve"> </v>
      </c>
    </row>
    <row r="72" spans="21:45" hidden="1">
      <c r="U72" s="38" t="s">
        <v>239</v>
      </c>
      <c r="V72" s="38">
        <v>1</v>
      </c>
      <c r="W72" s="193">
        <f>IF('Data Entry'!A28="","",'Data Entry'!A28)</f>
        <v>21</v>
      </c>
      <c r="X72" s="193" t="str">
        <f>IF('Data Entry'!B28="","",'Data Entry'!B28)</f>
        <v/>
      </c>
      <c r="Y72" s="193">
        <f>'SEM1 PATRAK-C'!H28</f>
        <v>0</v>
      </c>
      <c r="Z72" s="193" t="str">
        <f>'SEM1 PATRAK-C'!I28</f>
        <v>E</v>
      </c>
      <c r="AA72" s="193">
        <f>'SEM1 PATRAK-C'!M28</f>
        <v>0</v>
      </c>
      <c r="AB72" s="193" t="str">
        <f>'SEM1 PATRAK-C'!N28</f>
        <v>E</v>
      </c>
      <c r="AC72" s="193"/>
      <c r="AD72" s="193"/>
      <c r="AE72" s="193">
        <f>'SEM1 PATRAK-C'!R28</f>
        <v>0</v>
      </c>
      <c r="AF72" s="193" t="str">
        <f>'SEM1 PATRAK-C'!S28</f>
        <v>E</v>
      </c>
      <c r="AG72" s="193">
        <f>'SEM1 PATRAK-C'!W28</f>
        <v>0</v>
      </c>
      <c r="AH72" s="193" t="str">
        <f>'SEM1 PATRAK-C'!X28</f>
        <v>E</v>
      </c>
      <c r="AI72" s="193" t="str">
        <f>'SEM1 PATRAK-C'!Y28</f>
        <v/>
      </c>
      <c r="AJ72" s="193" t="str">
        <f>'SEM1 PATRAK-C'!Z28</f>
        <v/>
      </c>
      <c r="AK72" s="193" t="str">
        <f>'SEM1 PATRAK-C'!AA28</f>
        <v/>
      </c>
      <c r="AL72" s="193" t="str">
        <f>'SEM1 PATRAK-C'!AB28</f>
        <v/>
      </c>
      <c r="AM72" s="193" t="str">
        <f>IF('Data Entry'!C28="","",'Data Entry'!C28)</f>
        <v/>
      </c>
      <c r="AN72" s="226" t="str">
        <f>IF('Data Entry'!D28="","",'Data Entry'!D28)</f>
        <v/>
      </c>
      <c r="AO72" s="193" t="str">
        <f>IF('Data Entry'!E28="","",'Data Entry'!E28)</f>
        <v/>
      </c>
      <c r="AP72" s="193" t="str">
        <f>IF('Data Entry'!F28="","",'Data Entry'!F28)</f>
        <v/>
      </c>
      <c r="AQ72" s="193" t="str">
        <f>IF('Data Entry'!G28="","",'Data Entry'!G28)</f>
        <v/>
      </c>
      <c r="AR72" s="193" t="str">
        <f>IF('Data Entry'!H28="","",'Data Entry'!H28)</f>
        <v/>
      </c>
      <c r="AS72" s="193" t="str">
        <f>IF('Data Entry'!M28="","",'Data Entry'!M28)</f>
        <v xml:space="preserve"> </v>
      </c>
    </row>
    <row r="73" spans="21:45" hidden="1">
      <c r="U73" s="38" t="s">
        <v>240</v>
      </c>
      <c r="V73" s="38">
        <v>1</v>
      </c>
      <c r="W73" s="193">
        <f>IF('Data Entry'!A29="","",'Data Entry'!A29)</f>
        <v>22</v>
      </c>
      <c r="X73" s="193" t="str">
        <f>IF('Data Entry'!B29="","",'Data Entry'!B29)</f>
        <v/>
      </c>
      <c r="Y73" s="193">
        <f>'SEM1 PATRAK-C'!H29</f>
        <v>0</v>
      </c>
      <c r="Z73" s="193" t="str">
        <f>'SEM1 PATRAK-C'!I29</f>
        <v>E</v>
      </c>
      <c r="AA73" s="193">
        <f>'SEM1 PATRAK-C'!M29</f>
        <v>0</v>
      </c>
      <c r="AB73" s="193" t="str">
        <f>'SEM1 PATRAK-C'!N29</f>
        <v>E</v>
      </c>
      <c r="AC73" s="193"/>
      <c r="AD73" s="193"/>
      <c r="AE73" s="193">
        <f>'SEM1 PATRAK-C'!R29</f>
        <v>0</v>
      </c>
      <c r="AF73" s="193" t="str">
        <f>'SEM1 PATRAK-C'!S29</f>
        <v>E</v>
      </c>
      <c r="AG73" s="193">
        <f>'SEM1 PATRAK-C'!W29</f>
        <v>0</v>
      </c>
      <c r="AH73" s="193" t="str">
        <f>'SEM1 PATRAK-C'!X29</f>
        <v>E</v>
      </c>
      <c r="AI73" s="193" t="str">
        <f>'SEM1 PATRAK-C'!Y29</f>
        <v/>
      </c>
      <c r="AJ73" s="193" t="str">
        <f>'SEM1 PATRAK-C'!Z29</f>
        <v/>
      </c>
      <c r="AK73" s="193" t="str">
        <f>'SEM1 PATRAK-C'!AA29</f>
        <v/>
      </c>
      <c r="AL73" s="193" t="str">
        <f>'SEM1 PATRAK-C'!AB29</f>
        <v/>
      </c>
      <c r="AM73" s="193" t="str">
        <f>IF('Data Entry'!C29="","",'Data Entry'!C29)</f>
        <v/>
      </c>
      <c r="AN73" s="226" t="str">
        <f>IF('Data Entry'!D29="","",'Data Entry'!D29)</f>
        <v/>
      </c>
      <c r="AO73" s="193" t="str">
        <f>IF('Data Entry'!E29="","",'Data Entry'!E29)</f>
        <v/>
      </c>
      <c r="AP73" s="193" t="str">
        <f>IF('Data Entry'!F29="","",'Data Entry'!F29)</f>
        <v/>
      </c>
      <c r="AQ73" s="193" t="str">
        <f>IF('Data Entry'!G29="","",'Data Entry'!G29)</f>
        <v/>
      </c>
      <c r="AR73" s="193" t="str">
        <f>IF('Data Entry'!H29="","",'Data Entry'!H29)</f>
        <v/>
      </c>
      <c r="AS73" s="193" t="str">
        <f>IF('Data Entry'!M29="","",'Data Entry'!M29)</f>
        <v xml:space="preserve"> </v>
      </c>
    </row>
    <row r="74" spans="21:45" hidden="1">
      <c r="U74" s="38" t="s">
        <v>241</v>
      </c>
      <c r="V74" s="38">
        <v>1</v>
      </c>
      <c r="W74" s="193">
        <f>IF('Data Entry'!A30="","",'Data Entry'!A30)</f>
        <v>23</v>
      </c>
      <c r="X74" s="193" t="str">
        <f>IF('Data Entry'!B30="","",'Data Entry'!B30)</f>
        <v/>
      </c>
      <c r="Y74" s="193">
        <f>'SEM1 PATRAK-C'!H30</f>
        <v>0</v>
      </c>
      <c r="Z74" s="193" t="str">
        <f>'SEM1 PATRAK-C'!I30</f>
        <v>E</v>
      </c>
      <c r="AA74" s="193">
        <f>'SEM1 PATRAK-C'!M30</f>
        <v>0</v>
      </c>
      <c r="AB74" s="193" t="str">
        <f>'SEM1 PATRAK-C'!N30</f>
        <v>E</v>
      </c>
      <c r="AC74" s="193"/>
      <c r="AD74" s="193"/>
      <c r="AE74" s="193">
        <f>'SEM1 PATRAK-C'!R30</f>
        <v>0</v>
      </c>
      <c r="AF74" s="193" t="str">
        <f>'SEM1 PATRAK-C'!S30</f>
        <v>E</v>
      </c>
      <c r="AG74" s="193">
        <f>'SEM1 PATRAK-C'!W30</f>
        <v>0</v>
      </c>
      <c r="AH74" s="193" t="str">
        <f>'SEM1 PATRAK-C'!X30</f>
        <v>E</v>
      </c>
      <c r="AI74" s="193" t="str">
        <f>'SEM1 PATRAK-C'!Y30</f>
        <v/>
      </c>
      <c r="AJ74" s="193" t="str">
        <f>'SEM1 PATRAK-C'!Z30</f>
        <v/>
      </c>
      <c r="AK74" s="193" t="str">
        <f>'SEM1 PATRAK-C'!AA30</f>
        <v/>
      </c>
      <c r="AL74" s="193" t="str">
        <f>'SEM1 PATRAK-C'!AB30</f>
        <v/>
      </c>
      <c r="AM74" s="193" t="str">
        <f>IF('Data Entry'!C30="","",'Data Entry'!C30)</f>
        <v/>
      </c>
      <c r="AN74" s="226" t="str">
        <f>IF('Data Entry'!D30="","",'Data Entry'!D30)</f>
        <v/>
      </c>
      <c r="AO74" s="193" t="str">
        <f>IF('Data Entry'!E30="","",'Data Entry'!E30)</f>
        <v/>
      </c>
      <c r="AP74" s="193" t="str">
        <f>IF('Data Entry'!F30="","",'Data Entry'!F30)</f>
        <v/>
      </c>
      <c r="AQ74" s="193" t="str">
        <f>IF('Data Entry'!G30="","",'Data Entry'!G30)</f>
        <v/>
      </c>
      <c r="AR74" s="193" t="str">
        <f>IF('Data Entry'!H30="","",'Data Entry'!H30)</f>
        <v/>
      </c>
      <c r="AS74" s="193" t="str">
        <f>IF('Data Entry'!M30="","",'Data Entry'!M30)</f>
        <v xml:space="preserve"> </v>
      </c>
    </row>
    <row r="75" spans="21:45" hidden="1">
      <c r="U75" s="38" t="s">
        <v>242</v>
      </c>
      <c r="V75" s="38">
        <v>1</v>
      </c>
      <c r="W75" s="193">
        <f>IF('Data Entry'!A31="","",'Data Entry'!A31)</f>
        <v>24</v>
      </c>
      <c r="X75" s="193" t="str">
        <f>IF('Data Entry'!B31="","",'Data Entry'!B31)</f>
        <v/>
      </c>
      <c r="Y75" s="193">
        <f>'SEM1 PATRAK-C'!H31</f>
        <v>0</v>
      </c>
      <c r="Z75" s="193" t="str">
        <f>'SEM1 PATRAK-C'!I31</f>
        <v>E</v>
      </c>
      <c r="AA75" s="193">
        <f>'SEM1 PATRAK-C'!M31</f>
        <v>0</v>
      </c>
      <c r="AB75" s="193" t="str">
        <f>'SEM1 PATRAK-C'!N31</f>
        <v>E</v>
      </c>
      <c r="AC75" s="193"/>
      <c r="AD75" s="193"/>
      <c r="AE75" s="193">
        <f>'SEM1 PATRAK-C'!R31</f>
        <v>0</v>
      </c>
      <c r="AF75" s="193" t="str">
        <f>'SEM1 PATRAK-C'!S31</f>
        <v>E</v>
      </c>
      <c r="AG75" s="193">
        <f>'SEM1 PATRAK-C'!W31</f>
        <v>0</v>
      </c>
      <c r="AH75" s="193" t="str">
        <f>'SEM1 PATRAK-C'!X31</f>
        <v>E</v>
      </c>
      <c r="AI75" s="193" t="str">
        <f>'SEM1 PATRAK-C'!Y31</f>
        <v/>
      </c>
      <c r="AJ75" s="193" t="str">
        <f>'SEM1 PATRAK-C'!Z31</f>
        <v/>
      </c>
      <c r="AK75" s="193" t="str">
        <f>'SEM1 PATRAK-C'!AA31</f>
        <v/>
      </c>
      <c r="AL75" s="193" t="str">
        <f>'SEM1 PATRAK-C'!AB31</f>
        <v/>
      </c>
      <c r="AM75" s="193" t="str">
        <f>IF('Data Entry'!C31="","",'Data Entry'!C31)</f>
        <v/>
      </c>
      <c r="AN75" s="226" t="str">
        <f>IF('Data Entry'!D31="","",'Data Entry'!D31)</f>
        <v/>
      </c>
      <c r="AO75" s="193" t="str">
        <f>IF('Data Entry'!E31="","",'Data Entry'!E31)</f>
        <v/>
      </c>
      <c r="AP75" s="193" t="str">
        <f>IF('Data Entry'!F31="","",'Data Entry'!F31)</f>
        <v/>
      </c>
      <c r="AQ75" s="193" t="str">
        <f>IF('Data Entry'!G31="","",'Data Entry'!G31)</f>
        <v/>
      </c>
      <c r="AR75" s="193" t="str">
        <f>IF('Data Entry'!H31="","",'Data Entry'!H31)</f>
        <v/>
      </c>
      <c r="AS75" s="193" t="str">
        <f>IF('Data Entry'!M31="","",'Data Entry'!M31)</f>
        <v xml:space="preserve"> </v>
      </c>
    </row>
    <row r="76" spans="21:45" hidden="1">
      <c r="U76" s="38" t="s">
        <v>243</v>
      </c>
      <c r="V76" s="38">
        <v>1</v>
      </c>
      <c r="W76" s="193">
        <f>IF('Data Entry'!A32="","",'Data Entry'!A32)</f>
        <v>25</v>
      </c>
      <c r="X76" s="193" t="str">
        <f>IF('Data Entry'!B32="","",'Data Entry'!B32)</f>
        <v/>
      </c>
      <c r="Y76" s="193">
        <f>'SEM1 PATRAK-C'!H32</f>
        <v>0</v>
      </c>
      <c r="Z76" s="193" t="str">
        <f>'SEM1 PATRAK-C'!I32</f>
        <v>E</v>
      </c>
      <c r="AA76" s="193">
        <f>'SEM1 PATRAK-C'!M32</f>
        <v>0</v>
      </c>
      <c r="AB76" s="193" t="str">
        <f>'SEM1 PATRAK-C'!N32</f>
        <v>E</v>
      </c>
      <c r="AC76" s="193"/>
      <c r="AD76" s="193"/>
      <c r="AE76" s="193">
        <f>'SEM1 PATRAK-C'!R32</f>
        <v>0</v>
      </c>
      <c r="AF76" s="193" t="str">
        <f>'SEM1 PATRAK-C'!S32</f>
        <v>E</v>
      </c>
      <c r="AG76" s="193">
        <f>'SEM1 PATRAK-C'!W32</f>
        <v>0</v>
      </c>
      <c r="AH76" s="193" t="str">
        <f>'SEM1 PATRAK-C'!X32</f>
        <v>E</v>
      </c>
      <c r="AI76" s="193" t="str">
        <f>'SEM1 PATRAK-C'!Y32</f>
        <v/>
      </c>
      <c r="AJ76" s="193" t="str">
        <f>'SEM1 PATRAK-C'!Z32</f>
        <v/>
      </c>
      <c r="AK76" s="193" t="str">
        <f>'SEM1 PATRAK-C'!AA32</f>
        <v/>
      </c>
      <c r="AL76" s="193" t="str">
        <f>'SEM1 PATRAK-C'!AB32</f>
        <v/>
      </c>
      <c r="AM76" s="193" t="str">
        <f>IF('Data Entry'!C32="","",'Data Entry'!C32)</f>
        <v/>
      </c>
      <c r="AN76" s="226" t="str">
        <f>IF('Data Entry'!D32="","",'Data Entry'!D32)</f>
        <v/>
      </c>
      <c r="AO76" s="193" t="str">
        <f>IF('Data Entry'!E32="","",'Data Entry'!E32)</f>
        <v/>
      </c>
      <c r="AP76" s="193" t="str">
        <f>IF('Data Entry'!F32="","",'Data Entry'!F32)</f>
        <v/>
      </c>
      <c r="AQ76" s="193" t="str">
        <f>IF('Data Entry'!G32="","",'Data Entry'!G32)</f>
        <v/>
      </c>
      <c r="AR76" s="193" t="str">
        <f>IF('Data Entry'!H32="","",'Data Entry'!H32)</f>
        <v/>
      </c>
      <c r="AS76" s="193" t="str">
        <f>IF('Data Entry'!M32="","",'Data Entry'!M32)</f>
        <v xml:space="preserve"> </v>
      </c>
    </row>
    <row r="77" spans="21:45" hidden="1">
      <c r="U77" s="38" t="s">
        <v>244</v>
      </c>
      <c r="V77" s="38">
        <v>1</v>
      </c>
      <c r="W77" s="193">
        <f>IF('Data Entry'!A33="","",'Data Entry'!A33)</f>
        <v>26</v>
      </c>
      <c r="X77" s="193" t="str">
        <f>IF('Data Entry'!B33="","",'Data Entry'!B33)</f>
        <v/>
      </c>
      <c r="Y77" s="193">
        <f>'SEM1 PATRAK-C'!H33</f>
        <v>0</v>
      </c>
      <c r="Z77" s="193" t="str">
        <f>'SEM1 PATRAK-C'!I33</f>
        <v>E</v>
      </c>
      <c r="AA77" s="193">
        <f>'SEM1 PATRAK-C'!M33</f>
        <v>0</v>
      </c>
      <c r="AB77" s="193" t="str">
        <f>'SEM1 PATRAK-C'!N33</f>
        <v>E</v>
      </c>
      <c r="AC77" s="193"/>
      <c r="AD77" s="193"/>
      <c r="AE77" s="193">
        <f>'SEM1 PATRAK-C'!R33</f>
        <v>0</v>
      </c>
      <c r="AF77" s="193" t="str">
        <f>'SEM1 PATRAK-C'!S33</f>
        <v>E</v>
      </c>
      <c r="AG77" s="193">
        <f>'SEM1 PATRAK-C'!W33</f>
        <v>0</v>
      </c>
      <c r="AH77" s="193" t="str">
        <f>'SEM1 PATRAK-C'!X33</f>
        <v>E</v>
      </c>
      <c r="AI77" s="193" t="str">
        <f>'SEM1 PATRAK-C'!Y33</f>
        <v/>
      </c>
      <c r="AJ77" s="193" t="str">
        <f>'SEM1 PATRAK-C'!Z33</f>
        <v/>
      </c>
      <c r="AK77" s="193" t="str">
        <f>'SEM1 PATRAK-C'!AA33</f>
        <v/>
      </c>
      <c r="AL77" s="193" t="str">
        <f>'SEM1 PATRAK-C'!AB33</f>
        <v/>
      </c>
      <c r="AM77" s="193" t="str">
        <f>IF('Data Entry'!C33="","",'Data Entry'!C33)</f>
        <v/>
      </c>
      <c r="AN77" s="226" t="str">
        <f>IF('Data Entry'!D33="","",'Data Entry'!D33)</f>
        <v/>
      </c>
      <c r="AO77" s="193" t="str">
        <f>IF('Data Entry'!E33="","",'Data Entry'!E33)</f>
        <v/>
      </c>
      <c r="AP77" s="193" t="str">
        <f>IF('Data Entry'!F33="","",'Data Entry'!F33)</f>
        <v/>
      </c>
      <c r="AQ77" s="193" t="str">
        <f>IF('Data Entry'!G33="","",'Data Entry'!G33)</f>
        <v/>
      </c>
      <c r="AR77" s="193" t="str">
        <f>IF('Data Entry'!H33="","",'Data Entry'!H33)</f>
        <v/>
      </c>
      <c r="AS77" s="193" t="str">
        <f>IF('Data Entry'!M33="","",'Data Entry'!M33)</f>
        <v xml:space="preserve"> </v>
      </c>
    </row>
    <row r="78" spans="21:45" hidden="1">
      <c r="U78" s="38" t="s">
        <v>245</v>
      </c>
      <c r="V78" s="38">
        <v>1</v>
      </c>
      <c r="W78" s="193">
        <f>IF('Data Entry'!A34="","",'Data Entry'!A34)</f>
        <v>27</v>
      </c>
      <c r="X78" s="193" t="str">
        <f>IF('Data Entry'!B34="","",'Data Entry'!B34)</f>
        <v/>
      </c>
      <c r="Y78" s="193">
        <f>'SEM1 PATRAK-C'!H34</f>
        <v>0</v>
      </c>
      <c r="Z78" s="193" t="str">
        <f>'SEM1 PATRAK-C'!I34</f>
        <v>E</v>
      </c>
      <c r="AA78" s="193">
        <f>'SEM1 PATRAK-C'!M34</f>
        <v>0</v>
      </c>
      <c r="AB78" s="193" t="str">
        <f>'SEM1 PATRAK-C'!N34</f>
        <v>E</v>
      </c>
      <c r="AC78" s="193"/>
      <c r="AD78" s="193"/>
      <c r="AE78" s="193">
        <f>'SEM1 PATRAK-C'!R34</f>
        <v>0</v>
      </c>
      <c r="AF78" s="193" t="str">
        <f>'SEM1 PATRAK-C'!S34</f>
        <v>E</v>
      </c>
      <c r="AG78" s="193">
        <f>'SEM1 PATRAK-C'!W34</f>
        <v>0</v>
      </c>
      <c r="AH78" s="193" t="str">
        <f>'SEM1 PATRAK-C'!X34</f>
        <v>E</v>
      </c>
      <c r="AI78" s="193" t="str">
        <f>'SEM1 PATRAK-C'!Y34</f>
        <v/>
      </c>
      <c r="AJ78" s="193" t="str">
        <f>'SEM1 PATRAK-C'!Z34</f>
        <v/>
      </c>
      <c r="AK78" s="193" t="str">
        <f>'SEM1 PATRAK-C'!AA34</f>
        <v/>
      </c>
      <c r="AL78" s="193" t="str">
        <f>'SEM1 PATRAK-C'!AB34</f>
        <v/>
      </c>
      <c r="AM78" s="193" t="str">
        <f>IF('Data Entry'!C34="","",'Data Entry'!C34)</f>
        <v/>
      </c>
      <c r="AN78" s="226" t="str">
        <f>IF('Data Entry'!D34="","",'Data Entry'!D34)</f>
        <v/>
      </c>
      <c r="AO78" s="193" t="str">
        <f>IF('Data Entry'!E34="","",'Data Entry'!E34)</f>
        <v/>
      </c>
      <c r="AP78" s="193" t="str">
        <f>IF('Data Entry'!F34="","",'Data Entry'!F34)</f>
        <v/>
      </c>
      <c r="AQ78" s="193" t="str">
        <f>IF('Data Entry'!G34="","",'Data Entry'!G34)</f>
        <v/>
      </c>
      <c r="AR78" s="193" t="str">
        <f>IF('Data Entry'!H34="","",'Data Entry'!H34)</f>
        <v/>
      </c>
      <c r="AS78" s="193" t="str">
        <f>IF('Data Entry'!M34="","",'Data Entry'!M34)</f>
        <v xml:space="preserve"> </v>
      </c>
    </row>
    <row r="79" spans="21:45" hidden="1">
      <c r="U79" s="38" t="s">
        <v>246</v>
      </c>
      <c r="V79" s="38">
        <v>1</v>
      </c>
      <c r="W79" s="193">
        <f>IF('Data Entry'!A35="","",'Data Entry'!A35)</f>
        <v>28</v>
      </c>
      <c r="X79" s="193" t="str">
        <f>IF('Data Entry'!B35="","",'Data Entry'!B35)</f>
        <v/>
      </c>
      <c r="Y79" s="193">
        <f>'SEM1 PATRAK-C'!H35</f>
        <v>0</v>
      </c>
      <c r="Z79" s="193" t="str">
        <f>'SEM1 PATRAK-C'!I35</f>
        <v>E</v>
      </c>
      <c r="AA79" s="193">
        <f>'SEM1 PATRAK-C'!M35</f>
        <v>0</v>
      </c>
      <c r="AB79" s="193" t="str">
        <f>'SEM1 PATRAK-C'!N35</f>
        <v>E</v>
      </c>
      <c r="AC79" s="193"/>
      <c r="AD79" s="193"/>
      <c r="AE79" s="193">
        <f>'SEM1 PATRAK-C'!R35</f>
        <v>0</v>
      </c>
      <c r="AF79" s="193" t="str">
        <f>'SEM1 PATRAK-C'!S35</f>
        <v>E</v>
      </c>
      <c r="AG79" s="193">
        <f>'SEM1 PATRAK-C'!W35</f>
        <v>0</v>
      </c>
      <c r="AH79" s="193" t="str">
        <f>'SEM1 PATRAK-C'!X35</f>
        <v>E</v>
      </c>
      <c r="AI79" s="193" t="str">
        <f>'SEM1 PATRAK-C'!Y35</f>
        <v/>
      </c>
      <c r="AJ79" s="193" t="str">
        <f>'SEM1 PATRAK-C'!Z35</f>
        <v/>
      </c>
      <c r="AK79" s="193" t="str">
        <f>'SEM1 PATRAK-C'!AA35</f>
        <v/>
      </c>
      <c r="AL79" s="193" t="str">
        <f>'SEM1 PATRAK-C'!AB35</f>
        <v/>
      </c>
      <c r="AM79" s="193" t="str">
        <f>IF('Data Entry'!C35="","",'Data Entry'!C35)</f>
        <v/>
      </c>
      <c r="AN79" s="226" t="str">
        <f>IF('Data Entry'!D35="","",'Data Entry'!D35)</f>
        <v/>
      </c>
      <c r="AO79" s="193" t="str">
        <f>IF('Data Entry'!E35="","",'Data Entry'!E35)</f>
        <v/>
      </c>
      <c r="AP79" s="193" t="str">
        <f>IF('Data Entry'!F35="","",'Data Entry'!F35)</f>
        <v/>
      </c>
      <c r="AQ79" s="193" t="str">
        <f>IF('Data Entry'!G35="","",'Data Entry'!G35)</f>
        <v/>
      </c>
      <c r="AR79" s="193" t="str">
        <f>IF('Data Entry'!H35="","",'Data Entry'!H35)</f>
        <v/>
      </c>
      <c r="AS79" s="193" t="str">
        <f>IF('Data Entry'!M35="","",'Data Entry'!M35)</f>
        <v xml:space="preserve"> </v>
      </c>
    </row>
    <row r="80" spans="21:45" hidden="1">
      <c r="U80" s="38" t="s">
        <v>247</v>
      </c>
      <c r="V80" s="38">
        <v>1</v>
      </c>
      <c r="W80" s="193">
        <f>IF('Data Entry'!A36="","",'Data Entry'!A36)</f>
        <v>29</v>
      </c>
      <c r="X80" s="193" t="str">
        <f>IF('Data Entry'!B36="","",'Data Entry'!B36)</f>
        <v/>
      </c>
      <c r="Y80" s="193">
        <f>'SEM1 PATRAK-C'!H36</f>
        <v>0</v>
      </c>
      <c r="Z80" s="193" t="str">
        <f>'SEM1 PATRAK-C'!I36</f>
        <v>E</v>
      </c>
      <c r="AA80" s="193">
        <f>'SEM1 PATRAK-C'!M36</f>
        <v>0</v>
      </c>
      <c r="AB80" s="193" t="str">
        <f>'SEM1 PATRAK-C'!N36</f>
        <v>E</v>
      </c>
      <c r="AC80" s="193"/>
      <c r="AD80" s="193"/>
      <c r="AE80" s="193">
        <f>'SEM1 PATRAK-C'!R36</f>
        <v>0</v>
      </c>
      <c r="AF80" s="193" t="str">
        <f>'SEM1 PATRAK-C'!S36</f>
        <v>E</v>
      </c>
      <c r="AG80" s="193">
        <f>'SEM1 PATRAK-C'!W36</f>
        <v>0</v>
      </c>
      <c r="AH80" s="193" t="str">
        <f>'SEM1 PATRAK-C'!X36</f>
        <v>E</v>
      </c>
      <c r="AI80" s="193" t="str">
        <f>'SEM1 PATRAK-C'!Y36</f>
        <v/>
      </c>
      <c r="AJ80" s="193" t="str">
        <f>'SEM1 PATRAK-C'!Z36</f>
        <v/>
      </c>
      <c r="AK80" s="193" t="str">
        <f>'SEM1 PATRAK-C'!AA36</f>
        <v/>
      </c>
      <c r="AL80" s="193" t="str">
        <f>'SEM1 PATRAK-C'!AB36</f>
        <v/>
      </c>
      <c r="AM80" s="193" t="str">
        <f>IF('Data Entry'!C36="","",'Data Entry'!C36)</f>
        <v/>
      </c>
      <c r="AN80" s="226" t="str">
        <f>IF('Data Entry'!D36="","",'Data Entry'!D36)</f>
        <v/>
      </c>
      <c r="AO80" s="193" t="str">
        <f>IF('Data Entry'!E36="","",'Data Entry'!E36)</f>
        <v/>
      </c>
      <c r="AP80" s="193" t="str">
        <f>IF('Data Entry'!F36="","",'Data Entry'!F36)</f>
        <v/>
      </c>
      <c r="AQ80" s="193" t="str">
        <f>IF('Data Entry'!G36="","",'Data Entry'!G36)</f>
        <v/>
      </c>
      <c r="AR80" s="193" t="str">
        <f>IF('Data Entry'!H36="","",'Data Entry'!H36)</f>
        <v/>
      </c>
      <c r="AS80" s="193" t="str">
        <f>IF('Data Entry'!M36="","",'Data Entry'!M36)</f>
        <v xml:space="preserve"> </v>
      </c>
    </row>
    <row r="81" spans="21:45" hidden="1">
      <c r="U81" s="38" t="s">
        <v>248</v>
      </c>
      <c r="V81" s="38">
        <v>1</v>
      </c>
      <c r="W81" s="193">
        <f>IF('Data Entry'!A37="","",'Data Entry'!A37)</f>
        <v>30</v>
      </c>
      <c r="X81" s="193" t="str">
        <f>IF('Data Entry'!B37="","",'Data Entry'!B37)</f>
        <v/>
      </c>
      <c r="Y81" s="193">
        <f>'SEM1 PATRAK-C'!H37</f>
        <v>0</v>
      </c>
      <c r="Z81" s="193" t="str">
        <f>'SEM1 PATRAK-C'!I37</f>
        <v>E</v>
      </c>
      <c r="AA81" s="193">
        <f>'SEM1 PATRAK-C'!M37</f>
        <v>0</v>
      </c>
      <c r="AB81" s="193" t="str">
        <f>'SEM1 PATRAK-C'!N37</f>
        <v>E</v>
      </c>
      <c r="AC81" s="193"/>
      <c r="AD81" s="193"/>
      <c r="AE81" s="193">
        <f>'SEM1 PATRAK-C'!R37</f>
        <v>0</v>
      </c>
      <c r="AF81" s="193" t="str">
        <f>'SEM1 PATRAK-C'!S37</f>
        <v>E</v>
      </c>
      <c r="AG81" s="193">
        <f>'SEM1 PATRAK-C'!W37</f>
        <v>0</v>
      </c>
      <c r="AH81" s="193" t="str">
        <f>'SEM1 PATRAK-C'!X37</f>
        <v>E</v>
      </c>
      <c r="AI81" s="193" t="str">
        <f>'SEM1 PATRAK-C'!Y37</f>
        <v/>
      </c>
      <c r="AJ81" s="193" t="str">
        <f>'SEM1 PATRAK-C'!Z37</f>
        <v/>
      </c>
      <c r="AK81" s="193" t="str">
        <f>'SEM1 PATRAK-C'!AA37</f>
        <v/>
      </c>
      <c r="AL81" s="193" t="str">
        <f>'SEM1 PATRAK-C'!AB37</f>
        <v/>
      </c>
      <c r="AM81" s="193" t="str">
        <f>IF('Data Entry'!C37="","",'Data Entry'!C37)</f>
        <v/>
      </c>
      <c r="AN81" s="226" t="str">
        <f>IF('Data Entry'!D37="","",'Data Entry'!D37)</f>
        <v/>
      </c>
      <c r="AO81" s="193" t="str">
        <f>IF('Data Entry'!E37="","",'Data Entry'!E37)</f>
        <v/>
      </c>
      <c r="AP81" s="193" t="str">
        <f>IF('Data Entry'!F37="","",'Data Entry'!F37)</f>
        <v/>
      </c>
      <c r="AQ81" s="193" t="str">
        <f>IF('Data Entry'!G37="","",'Data Entry'!G37)</f>
        <v/>
      </c>
      <c r="AR81" s="193" t="str">
        <f>IF('Data Entry'!H37="","",'Data Entry'!H37)</f>
        <v/>
      </c>
      <c r="AS81" s="193" t="str">
        <f>IF('Data Entry'!M37="","",'Data Entry'!M37)</f>
        <v xml:space="preserve"> </v>
      </c>
    </row>
    <row r="82" spans="21:45" hidden="1">
      <c r="U82" s="38" t="s">
        <v>249</v>
      </c>
      <c r="V82" s="38">
        <v>1</v>
      </c>
      <c r="W82" s="193">
        <f>IF('Data Entry'!A38="","",'Data Entry'!A38)</f>
        <v>31</v>
      </c>
      <c r="X82" s="193" t="str">
        <f>IF('Data Entry'!B38="","",'Data Entry'!B38)</f>
        <v/>
      </c>
      <c r="Y82" s="193">
        <f>'SEM1 PATRAK-C'!H38</f>
        <v>0</v>
      </c>
      <c r="Z82" s="193" t="str">
        <f>'SEM1 PATRAK-C'!I38</f>
        <v>E</v>
      </c>
      <c r="AA82" s="193">
        <f>'SEM1 PATRAK-C'!M38</f>
        <v>0</v>
      </c>
      <c r="AB82" s="193" t="str">
        <f>'SEM1 PATRAK-C'!N38</f>
        <v>E</v>
      </c>
      <c r="AC82" s="193"/>
      <c r="AD82" s="193"/>
      <c r="AE82" s="193">
        <f>'SEM1 PATRAK-C'!R38</f>
        <v>0</v>
      </c>
      <c r="AF82" s="193" t="str">
        <f>'SEM1 PATRAK-C'!S38</f>
        <v>E</v>
      </c>
      <c r="AG82" s="193">
        <f>'SEM1 PATRAK-C'!W38</f>
        <v>0</v>
      </c>
      <c r="AH82" s="193" t="str">
        <f>'SEM1 PATRAK-C'!X38</f>
        <v>E</v>
      </c>
      <c r="AI82" s="193" t="str">
        <f>'SEM1 PATRAK-C'!Y38</f>
        <v/>
      </c>
      <c r="AJ82" s="193" t="str">
        <f>'SEM1 PATRAK-C'!Z38</f>
        <v/>
      </c>
      <c r="AK82" s="193" t="str">
        <f>'SEM1 PATRAK-C'!AA38</f>
        <v/>
      </c>
      <c r="AL82" s="193" t="str">
        <f>'SEM1 PATRAK-C'!AB38</f>
        <v/>
      </c>
      <c r="AM82" s="193" t="str">
        <f>IF('Data Entry'!C38="","",'Data Entry'!C38)</f>
        <v/>
      </c>
      <c r="AN82" s="226" t="str">
        <f>IF('Data Entry'!D38="","",'Data Entry'!D38)</f>
        <v/>
      </c>
      <c r="AO82" s="193" t="str">
        <f>IF('Data Entry'!E38="","",'Data Entry'!E38)</f>
        <v/>
      </c>
      <c r="AP82" s="193" t="str">
        <f>IF('Data Entry'!F38="","",'Data Entry'!F38)</f>
        <v/>
      </c>
      <c r="AQ82" s="193" t="str">
        <f>IF('Data Entry'!G38="","",'Data Entry'!G38)</f>
        <v/>
      </c>
      <c r="AR82" s="193" t="str">
        <f>IF('Data Entry'!H38="","",'Data Entry'!H38)</f>
        <v/>
      </c>
      <c r="AS82" s="193" t="str">
        <f>IF('Data Entry'!M38="","",'Data Entry'!M38)</f>
        <v xml:space="preserve"> </v>
      </c>
    </row>
    <row r="83" spans="21:45" hidden="1">
      <c r="U83" s="38" t="s">
        <v>250</v>
      </c>
      <c r="V83" s="38">
        <v>1</v>
      </c>
      <c r="W83" s="193">
        <f>IF('Data Entry'!A39="","",'Data Entry'!A39)</f>
        <v>32</v>
      </c>
      <c r="X83" s="193" t="str">
        <f>IF('Data Entry'!B39="","",'Data Entry'!B39)</f>
        <v/>
      </c>
      <c r="Y83" s="193">
        <f>'SEM1 PATRAK-C'!H39</f>
        <v>0</v>
      </c>
      <c r="Z83" s="193" t="str">
        <f>'SEM1 PATRAK-C'!I39</f>
        <v>E</v>
      </c>
      <c r="AA83" s="193">
        <f>'SEM1 PATRAK-C'!M39</f>
        <v>0</v>
      </c>
      <c r="AB83" s="193" t="str">
        <f>'SEM1 PATRAK-C'!N39</f>
        <v>E</v>
      </c>
      <c r="AC83" s="193"/>
      <c r="AD83" s="193"/>
      <c r="AE83" s="193">
        <f>'SEM1 PATRAK-C'!R39</f>
        <v>0</v>
      </c>
      <c r="AF83" s="193" t="str">
        <f>'SEM1 PATRAK-C'!S39</f>
        <v>E</v>
      </c>
      <c r="AG83" s="193">
        <f>'SEM1 PATRAK-C'!W39</f>
        <v>0</v>
      </c>
      <c r="AH83" s="193" t="str">
        <f>'SEM1 PATRAK-C'!X39</f>
        <v>E</v>
      </c>
      <c r="AI83" s="193" t="str">
        <f>'SEM1 PATRAK-C'!Y39</f>
        <v/>
      </c>
      <c r="AJ83" s="193" t="str">
        <f>'SEM1 PATRAK-C'!Z39</f>
        <v/>
      </c>
      <c r="AK83" s="193" t="str">
        <f>'SEM1 PATRAK-C'!AA39</f>
        <v/>
      </c>
      <c r="AL83" s="193" t="str">
        <f>'SEM1 PATRAK-C'!AB39</f>
        <v/>
      </c>
      <c r="AM83" s="193" t="str">
        <f>IF('Data Entry'!C39="","",'Data Entry'!C39)</f>
        <v/>
      </c>
      <c r="AN83" s="226" t="str">
        <f>IF('Data Entry'!D39="","",'Data Entry'!D39)</f>
        <v/>
      </c>
      <c r="AO83" s="193" t="str">
        <f>IF('Data Entry'!E39="","",'Data Entry'!E39)</f>
        <v/>
      </c>
      <c r="AP83" s="193" t="str">
        <f>IF('Data Entry'!F39="","",'Data Entry'!F39)</f>
        <v/>
      </c>
      <c r="AQ83" s="193" t="str">
        <f>IF('Data Entry'!G39="","",'Data Entry'!G39)</f>
        <v/>
      </c>
      <c r="AR83" s="193" t="str">
        <f>IF('Data Entry'!H39="","",'Data Entry'!H39)</f>
        <v/>
      </c>
      <c r="AS83" s="193" t="str">
        <f>IF('Data Entry'!M39="","",'Data Entry'!M39)</f>
        <v xml:space="preserve"> </v>
      </c>
    </row>
    <row r="84" spans="21:45" hidden="1">
      <c r="U84" s="38" t="s">
        <v>251</v>
      </c>
      <c r="V84" s="38">
        <v>1</v>
      </c>
      <c r="W84" s="193">
        <f>IF('Data Entry'!A40="","",'Data Entry'!A40)</f>
        <v>33</v>
      </c>
      <c r="X84" s="193" t="str">
        <f>IF('Data Entry'!B40="","",'Data Entry'!B40)</f>
        <v/>
      </c>
      <c r="Y84" s="193">
        <f>'SEM1 PATRAK-C'!H40</f>
        <v>0</v>
      </c>
      <c r="Z84" s="193" t="str">
        <f>'SEM1 PATRAK-C'!I40</f>
        <v>E</v>
      </c>
      <c r="AA84" s="193">
        <f>'SEM1 PATRAK-C'!M40</f>
        <v>0</v>
      </c>
      <c r="AB84" s="193" t="str">
        <f>'SEM1 PATRAK-C'!N40</f>
        <v>E</v>
      </c>
      <c r="AC84" s="193"/>
      <c r="AD84" s="193"/>
      <c r="AE84" s="193">
        <f>'SEM1 PATRAK-C'!R40</f>
        <v>0</v>
      </c>
      <c r="AF84" s="193" t="str">
        <f>'SEM1 PATRAK-C'!S40</f>
        <v>E</v>
      </c>
      <c r="AG84" s="193">
        <f>'SEM1 PATRAK-C'!W40</f>
        <v>0</v>
      </c>
      <c r="AH84" s="193" t="str">
        <f>'SEM1 PATRAK-C'!X40</f>
        <v>E</v>
      </c>
      <c r="AI84" s="193" t="str">
        <f>'SEM1 PATRAK-C'!Y40</f>
        <v/>
      </c>
      <c r="AJ84" s="193" t="str">
        <f>'SEM1 PATRAK-C'!Z40</f>
        <v/>
      </c>
      <c r="AK84" s="193" t="str">
        <f>'SEM1 PATRAK-C'!AA40</f>
        <v/>
      </c>
      <c r="AL84" s="193" t="str">
        <f>'SEM1 PATRAK-C'!AB40</f>
        <v/>
      </c>
      <c r="AM84" s="193" t="str">
        <f>IF('Data Entry'!C40="","",'Data Entry'!C40)</f>
        <v/>
      </c>
      <c r="AN84" s="226" t="str">
        <f>IF('Data Entry'!D40="","",'Data Entry'!D40)</f>
        <v/>
      </c>
      <c r="AO84" s="193" t="str">
        <f>IF('Data Entry'!E40="","",'Data Entry'!E40)</f>
        <v/>
      </c>
      <c r="AP84" s="193" t="str">
        <f>IF('Data Entry'!F40="","",'Data Entry'!F40)</f>
        <v/>
      </c>
      <c r="AQ84" s="193" t="str">
        <f>IF('Data Entry'!G40="","",'Data Entry'!G40)</f>
        <v/>
      </c>
      <c r="AR84" s="193" t="str">
        <f>IF('Data Entry'!H40="","",'Data Entry'!H40)</f>
        <v/>
      </c>
      <c r="AS84" s="193" t="str">
        <f>IF('Data Entry'!M40="","",'Data Entry'!M40)</f>
        <v xml:space="preserve"> </v>
      </c>
    </row>
    <row r="85" spans="21:45" hidden="1">
      <c r="U85" s="38" t="s">
        <v>252</v>
      </c>
      <c r="V85" s="38">
        <v>1</v>
      </c>
      <c r="W85" s="193">
        <f>IF('Data Entry'!A41="","",'Data Entry'!A41)</f>
        <v>34</v>
      </c>
      <c r="X85" s="193" t="str">
        <f>IF('Data Entry'!B41="","",'Data Entry'!B41)</f>
        <v/>
      </c>
      <c r="Y85" s="193">
        <f>'SEM1 PATRAK-C'!H41</f>
        <v>0</v>
      </c>
      <c r="Z85" s="193" t="str">
        <f>'SEM1 PATRAK-C'!I41</f>
        <v>E</v>
      </c>
      <c r="AA85" s="193">
        <f>'SEM1 PATRAK-C'!M41</f>
        <v>0</v>
      </c>
      <c r="AB85" s="193" t="str">
        <f>'SEM1 PATRAK-C'!N41</f>
        <v>E</v>
      </c>
      <c r="AC85" s="193"/>
      <c r="AD85" s="193"/>
      <c r="AE85" s="193">
        <f>'SEM1 PATRAK-C'!R41</f>
        <v>0</v>
      </c>
      <c r="AF85" s="193" t="str">
        <f>'SEM1 PATRAK-C'!S41</f>
        <v>E</v>
      </c>
      <c r="AG85" s="193">
        <f>'SEM1 PATRAK-C'!W41</f>
        <v>0</v>
      </c>
      <c r="AH85" s="193" t="str">
        <f>'SEM1 PATRAK-C'!X41</f>
        <v>E</v>
      </c>
      <c r="AI85" s="193" t="str">
        <f>'SEM1 PATRAK-C'!Y41</f>
        <v/>
      </c>
      <c r="AJ85" s="193" t="str">
        <f>'SEM1 PATRAK-C'!Z41</f>
        <v/>
      </c>
      <c r="AK85" s="193" t="str">
        <f>'SEM1 PATRAK-C'!AA41</f>
        <v/>
      </c>
      <c r="AL85" s="193" t="str">
        <f>'SEM1 PATRAK-C'!AB41</f>
        <v/>
      </c>
      <c r="AM85" s="193" t="str">
        <f>IF('Data Entry'!C41="","",'Data Entry'!C41)</f>
        <v/>
      </c>
      <c r="AN85" s="226" t="str">
        <f>IF('Data Entry'!D41="","",'Data Entry'!D41)</f>
        <v/>
      </c>
      <c r="AO85" s="193" t="str">
        <f>IF('Data Entry'!E41="","",'Data Entry'!E41)</f>
        <v/>
      </c>
      <c r="AP85" s="193" t="str">
        <f>IF('Data Entry'!F41="","",'Data Entry'!F41)</f>
        <v/>
      </c>
      <c r="AQ85" s="193" t="str">
        <f>IF('Data Entry'!G41="","",'Data Entry'!G41)</f>
        <v/>
      </c>
      <c r="AR85" s="193" t="str">
        <f>IF('Data Entry'!H41="","",'Data Entry'!H41)</f>
        <v/>
      </c>
      <c r="AS85" s="193" t="str">
        <f>IF('Data Entry'!M41="","",'Data Entry'!M41)</f>
        <v xml:space="preserve"> </v>
      </c>
    </row>
    <row r="86" spans="21:45" hidden="1">
      <c r="U86" s="38" t="s">
        <v>253</v>
      </c>
      <c r="V86" s="38">
        <v>1</v>
      </c>
      <c r="W86" s="193">
        <f>IF('Data Entry'!A42="","",'Data Entry'!A42)</f>
        <v>35</v>
      </c>
      <c r="X86" s="193" t="str">
        <f>IF('Data Entry'!B42="","",'Data Entry'!B42)</f>
        <v/>
      </c>
      <c r="Y86" s="193">
        <f>'SEM1 PATRAK-C'!H42</f>
        <v>0</v>
      </c>
      <c r="Z86" s="193" t="str">
        <f>'SEM1 PATRAK-C'!I42</f>
        <v>E</v>
      </c>
      <c r="AA86" s="193">
        <f>'SEM1 PATRAK-C'!M42</f>
        <v>0</v>
      </c>
      <c r="AB86" s="193" t="str">
        <f>'SEM1 PATRAK-C'!N42</f>
        <v>E</v>
      </c>
      <c r="AC86" s="193"/>
      <c r="AD86" s="193"/>
      <c r="AE86" s="193">
        <f>'SEM1 PATRAK-C'!R42</f>
        <v>0</v>
      </c>
      <c r="AF86" s="193" t="str">
        <f>'SEM1 PATRAK-C'!S42</f>
        <v>E</v>
      </c>
      <c r="AG86" s="193">
        <f>'SEM1 PATRAK-C'!W42</f>
        <v>0</v>
      </c>
      <c r="AH86" s="193" t="str">
        <f>'SEM1 PATRAK-C'!X42</f>
        <v>E</v>
      </c>
      <c r="AI86" s="193" t="str">
        <f>'SEM1 PATRAK-C'!Y42</f>
        <v/>
      </c>
      <c r="AJ86" s="193" t="str">
        <f>'SEM1 PATRAK-C'!Z42</f>
        <v/>
      </c>
      <c r="AK86" s="193" t="str">
        <f>'SEM1 PATRAK-C'!AA42</f>
        <v/>
      </c>
      <c r="AL86" s="193" t="str">
        <f>'SEM1 PATRAK-C'!AB42</f>
        <v/>
      </c>
      <c r="AM86" s="193" t="str">
        <f>IF('Data Entry'!C42="","",'Data Entry'!C42)</f>
        <v/>
      </c>
      <c r="AN86" s="226" t="str">
        <f>IF('Data Entry'!D42="","",'Data Entry'!D42)</f>
        <v/>
      </c>
      <c r="AO86" s="193" t="str">
        <f>IF('Data Entry'!E42="","",'Data Entry'!E42)</f>
        <v/>
      </c>
      <c r="AP86" s="193" t="str">
        <f>IF('Data Entry'!F42="","",'Data Entry'!F42)</f>
        <v/>
      </c>
      <c r="AQ86" s="193" t="str">
        <f>IF('Data Entry'!G42="","",'Data Entry'!G42)</f>
        <v/>
      </c>
      <c r="AR86" s="193" t="str">
        <f>IF('Data Entry'!H42="","",'Data Entry'!H42)</f>
        <v/>
      </c>
      <c r="AS86" s="193" t="str">
        <f>IF('Data Entry'!M42="","",'Data Entry'!M42)</f>
        <v xml:space="preserve"> </v>
      </c>
    </row>
    <row r="87" spans="21:45" hidden="1">
      <c r="U87" s="38" t="s">
        <v>254</v>
      </c>
      <c r="V87" s="38">
        <v>1</v>
      </c>
      <c r="W87" s="193">
        <f>IF('Data Entry'!A43="","",'Data Entry'!A43)</f>
        <v>36</v>
      </c>
      <c r="X87" s="193" t="str">
        <f>IF('Data Entry'!B43="","",'Data Entry'!B43)</f>
        <v/>
      </c>
      <c r="Y87" s="193">
        <f>'SEM1 PATRAK-C'!H43</f>
        <v>0</v>
      </c>
      <c r="Z87" s="193" t="str">
        <f>'SEM1 PATRAK-C'!I43</f>
        <v>E</v>
      </c>
      <c r="AA87" s="193">
        <f>'SEM1 PATRAK-C'!M43</f>
        <v>0</v>
      </c>
      <c r="AB87" s="193" t="str">
        <f>'SEM1 PATRAK-C'!N43</f>
        <v>E</v>
      </c>
      <c r="AC87" s="193"/>
      <c r="AD87" s="193"/>
      <c r="AE87" s="193">
        <f>'SEM1 PATRAK-C'!R43</f>
        <v>0</v>
      </c>
      <c r="AF87" s="193" t="str">
        <f>'SEM1 PATRAK-C'!S43</f>
        <v>E</v>
      </c>
      <c r="AG87" s="193">
        <f>'SEM1 PATRAK-C'!W43</f>
        <v>0</v>
      </c>
      <c r="AH87" s="193" t="str">
        <f>'SEM1 PATRAK-C'!X43</f>
        <v>E</v>
      </c>
      <c r="AI87" s="193" t="str">
        <f>'SEM1 PATRAK-C'!Y43</f>
        <v/>
      </c>
      <c r="AJ87" s="193" t="str">
        <f>'SEM1 PATRAK-C'!Z43</f>
        <v/>
      </c>
      <c r="AK87" s="193" t="str">
        <f>'SEM1 PATRAK-C'!AA43</f>
        <v/>
      </c>
      <c r="AL87" s="193" t="str">
        <f>'SEM1 PATRAK-C'!AB43</f>
        <v/>
      </c>
      <c r="AM87" s="193" t="str">
        <f>IF('Data Entry'!C43="","",'Data Entry'!C43)</f>
        <v/>
      </c>
      <c r="AN87" s="226" t="str">
        <f>IF('Data Entry'!D43="","",'Data Entry'!D43)</f>
        <v/>
      </c>
      <c r="AO87" s="193" t="str">
        <f>IF('Data Entry'!E43="","",'Data Entry'!E43)</f>
        <v/>
      </c>
      <c r="AP87" s="193" t="str">
        <f>IF('Data Entry'!F43="","",'Data Entry'!F43)</f>
        <v/>
      </c>
      <c r="AQ87" s="193" t="str">
        <f>IF('Data Entry'!G43="","",'Data Entry'!G43)</f>
        <v/>
      </c>
      <c r="AR87" s="193" t="str">
        <f>IF('Data Entry'!H43="","",'Data Entry'!H43)</f>
        <v/>
      </c>
      <c r="AS87" s="193" t="str">
        <f>IF('Data Entry'!M43="","",'Data Entry'!M43)</f>
        <v xml:space="preserve"> </v>
      </c>
    </row>
    <row r="88" spans="21:45" hidden="1">
      <c r="U88" s="38" t="s">
        <v>255</v>
      </c>
      <c r="V88" s="38">
        <v>1</v>
      </c>
      <c r="W88" s="193">
        <f>IF('Data Entry'!A44="","",'Data Entry'!A44)</f>
        <v>37</v>
      </c>
      <c r="X88" s="193" t="str">
        <f>IF('Data Entry'!B44="","",'Data Entry'!B44)</f>
        <v/>
      </c>
      <c r="Y88" s="193">
        <f>'SEM1 PATRAK-C'!H44</f>
        <v>0</v>
      </c>
      <c r="Z88" s="193" t="str">
        <f>'SEM1 PATRAK-C'!I44</f>
        <v>E</v>
      </c>
      <c r="AA88" s="193">
        <f>'SEM1 PATRAK-C'!M44</f>
        <v>0</v>
      </c>
      <c r="AB88" s="193" t="str">
        <f>'SEM1 PATRAK-C'!N44</f>
        <v>E</v>
      </c>
      <c r="AC88" s="193"/>
      <c r="AD88" s="193"/>
      <c r="AE88" s="193">
        <f>'SEM1 PATRAK-C'!R44</f>
        <v>0</v>
      </c>
      <c r="AF88" s="193" t="str">
        <f>'SEM1 PATRAK-C'!S44</f>
        <v>E</v>
      </c>
      <c r="AG88" s="193">
        <f>'SEM1 PATRAK-C'!W44</f>
        <v>0</v>
      </c>
      <c r="AH88" s="193" t="str">
        <f>'SEM1 PATRAK-C'!X44</f>
        <v>E</v>
      </c>
      <c r="AI88" s="193" t="str">
        <f>'SEM1 PATRAK-C'!Y44</f>
        <v/>
      </c>
      <c r="AJ88" s="193" t="str">
        <f>'SEM1 PATRAK-C'!Z44</f>
        <v/>
      </c>
      <c r="AK88" s="193" t="str">
        <f>'SEM1 PATRAK-C'!AA44</f>
        <v/>
      </c>
      <c r="AL88" s="193" t="str">
        <f>'SEM1 PATRAK-C'!AB44</f>
        <v/>
      </c>
      <c r="AM88" s="193" t="str">
        <f>IF('Data Entry'!C44="","",'Data Entry'!C44)</f>
        <v/>
      </c>
      <c r="AN88" s="226" t="str">
        <f>IF('Data Entry'!D44="","",'Data Entry'!D44)</f>
        <v/>
      </c>
      <c r="AO88" s="193" t="str">
        <f>IF('Data Entry'!E44="","",'Data Entry'!E44)</f>
        <v/>
      </c>
      <c r="AP88" s="193" t="str">
        <f>IF('Data Entry'!F44="","",'Data Entry'!F44)</f>
        <v/>
      </c>
      <c r="AQ88" s="193" t="str">
        <f>IF('Data Entry'!G44="","",'Data Entry'!G44)</f>
        <v/>
      </c>
      <c r="AR88" s="193" t="str">
        <f>IF('Data Entry'!H44="","",'Data Entry'!H44)</f>
        <v/>
      </c>
      <c r="AS88" s="193" t="str">
        <f>IF('Data Entry'!M44="","",'Data Entry'!M44)</f>
        <v xml:space="preserve"> </v>
      </c>
    </row>
    <row r="89" spans="21:45" hidden="1">
      <c r="U89" s="38" t="s">
        <v>256</v>
      </c>
      <c r="V89" s="38">
        <v>1</v>
      </c>
      <c r="W89" s="193">
        <f>IF('Data Entry'!A45="","",'Data Entry'!A45)</f>
        <v>38</v>
      </c>
      <c r="X89" s="193" t="str">
        <f>IF('Data Entry'!B45="","",'Data Entry'!B45)</f>
        <v/>
      </c>
      <c r="Y89" s="193">
        <f>'SEM1 PATRAK-C'!H45</f>
        <v>0</v>
      </c>
      <c r="Z89" s="193" t="str">
        <f>'SEM1 PATRAK-C'!I45</f>
        <v>E</v>
      </c>
      <c r="AA89" s="193">
        <f>'SEM1 PATRAK-C'!M45</f>
        <v>0</v>
      </c>
      <c r="AB89" s="193" t="str">
        <f>'SEM1 PATRAK-C'!N45</f>
        <v>E</v>
      </c>
      <c r="AC89" s="193"/>
      <c r="AD89" s="193"/>
      <c r="AE89" s="193">
        <f>'SEM1 PATRAK-C'!R45</f>
        <v>0</v>
      </c>
      <c r="AF89" s="193" t="str">
        <f>'SEM1 PATRAK-C'!S45</f>
        <v>E</v>
      </c>
      <c r="AG89" s="193">
        <f>'SEM1 PATRAK-C'!W45</f>
        <v>0</v>
      </c>
      <c r="AH89" s="193" t="str">
        <f>'SEM1 PATRAK-C'!X45</f>
        <v>E</v>
      </c>
      <c r="AI89" s="193" t="str">
        <f>'SEM1 PATRAK-C'!Y45</f>
        <v/>
      </c>
      <c r="AJ89" s="193" t="str">
        <f>'SEM1 PATRAK-C'!Z45</f>
        <v/>
      </c>
      <c r="AK89" s="193" t="str">
        <f>'SEM1 PATRAK-C'!AA45</f>
        <v/>
      </c>
      <c r="AL89" s="193" t="str">
        <f>'SEM1 PATRAK-C'!AB45</f>
        <v/>
      </c>
      <c r="AM89" s="193" t="str">
        <f>IF('Data Entry'!C45="","",'Data Entry'!C45)</f>
        <v/>
      </c>
      <c r="AN89" s="226" t="str">
        <f>IF('Data Entry'!D45="","",'Data Entry'!D45)</f>
        <v/>
      </c>
      <c r="AO89" s="193" t="str">
        <f>IF('Data Entry'!E45="","",'Data Entry'!E45)</f>
        <v/>
      </c>
      <c r="AP89" s="193" t="str">
        <f>IF('Data Entry'!F45="","",'Data Entry'!F45)</f>
        <v/>
      </c>
      <c r="AQ89" s="193" t="str">
        <f>IF('Data Entry'!G45="","",'Data Entry'!G45)</f>
        <v/>
      </c>
      <c r="AR89" s="193" t="str">
        <f>IF('Data Entry'!H45="","",'Data Entry'!H45)</f>
        <v/>
      </c>
      <c r="AS89" s="193" t="str">
        <f>IF('Data Entry'!M45="","",'Data Entry'!M45)</f>
        <v xml:space="preserve"> </v>
      </c>
    </row>
    <row r="90" spans="21:45" hidden="1">
      <c r="U90" s="38" t="s">
        <v>257</v>
      </c>
      <c r="V90" s="38">
        <v>1</v>
      </c>
      <c r="W90" s="193">
        <f>IF('Data Entry'!A46="","",'Data Entry'!A46)</f>
        <v>39</v>
      </c>
      <c r="X90" s="193" t="str">
        <f>IF('Data Entry'!B46="","",'Data Entry'!B46)</f>
        <v/>
      </c>
      <c r="Y90" s="193">
        <f>'SEM1 PATRAK-C'!H46</f>
        <v>0</v>
      </c>
      <c r="Z90" s="193" t="str">
        <f>'SEM1 PATRAK-C'!I46</f>
        <v>E</v>
      </c>
      <c r="AA90" s="193">
        <f>'SEM1 PATRAK-C'!M46</f>
        <v>0</v>
      </c>
      <c r="AB90" s="193" t="str">
        <f>'SEM1 PATRAK-C'!N46</f>
        <v>E</v>
      </c>
      <c r="AC90" s="193"/>
      <c r="AD90" s="193"/>
      <c r="AE90" s="193">
        <f>'SEM1 PATRAK-C'!R46</f>
        <v>0</v>
      </c>
      <c r="AF90" s="193" t="str">
        <f>'SEM1 PATRAK-C'!S46</f>
        <v>E</v>
      </c>
      <c r="AG90" s="193">
        <f>'SEM1 PATRAK-C'!W46</f>
        <v>0</v>
      </c>
      <c r="AH90" s="193" t="str">
        <f>'SEM1 PATRAK-C'!X46</f>
        <v>E</v>
      </c>
      <c r="AI90" s="193" t="str">
        <f>'SEM1 PATRAK-C'!Y46</f>
        <v/>
      </c>
      <c r="AJ90" s="193" t="str">
        <f>'SEM1 PATRAK-C'!Z46</f>
        <v/>
      </c>
      <c r="AK90" s="193" t="str">
        <f>'SEM1 PATRAK-C'!AA46</f>
        <v/>
      </c>
      <c r="AL90" s="193" t="str">
        <f>'SEM1 PATRAK-C'!AB46</f>
        <v/>
      </c>
      <c r="AM90" s="193" t="str">
        <f>IF('Data Entry'!C46="","",'Data Entry'!C46)</f>
        <v/>
      </c>
      <c r="AN90" s="226" t="str">
        <f>IF('Data Entry'!D46="","",'Data Entry'!D46)</f>
        <v/>
      </c>
      <c r="AO90" s="193" t="str">
        <f>IF('Data Entry'!E46="","",'Data Entry'!E46)</f>
        <v/>
      </c>
      <c r="AP90" s="193" t="str">
        <f>IF('Data Entry'!F46="","",'Data Entry'!F46)</f>
        <v/>
      </c>
      <c r="AQ90" s="193" t="str">
        <f>IF('Data Entry'!G46="","",'Data Entry'!G46)</f>
        <v/>
      </c>
      <c r="AR90" s="193" t="str">
        <f>IF('Data Entry'!H46="","",'Data Entry'!H46)</f>
        <v/>
      </c>
      <c r="AS90" s="193" t="str">
        <f>IF('Data Entry'!M46="","",'Data Entry'!M46)</f>
        <v xml:space="preserve"> </v>
      </c>
    </row>
    <row r="91" spans="21:45" hidden="1">
      <c r="U91" s="38" t="s">
        <v>258</v>
      </c>
      <c r="V91" s="38">
        <v>1</v>
      </c>
      <c r="W91" s="193">
        <f>IF('Data Entry'!A47="","",'Data Entry'!A47)</f>
        <v>40</v>
      </c>
      <c r="X91" s="193" t="str">
        <f>IF('Data Entry'!B47="","",'Data Entry'!B47)</f>
        <v/>
      </c>
      <c r="Y91" s="193">
        <f>'SEM1 PATRAK-C'!H47</f>
        <v>0</v>
      </c>
      <c r="Z91" s="193" t="str">
        <f>'SEM1 PATRAK-C'!I47</f>
        <v>E</v>
      </c>
      <c r="AA91" s="193">
        <f>'SEM1 PATRAK-C'!M47</f>
        <v>0</v>
      </c>
      <c r="AB91" s="193" t="str">
        <f>'SEM1 PATRAK-C'!N47</f>
        <v>E</v>
      </c>
      <c r="AC91" s="193"/>
      <c r="AD91" s="193"/>
      <c r="AE91" s="193">
        <f>'SEM1 PATRAK-C'!R47</f>
        <v>0</v>
      </c>
      <c r="AF91" s="193" t="str">
        <f>'SEM1 PATRAK-C'!S47</f>
        <v>E</v>
      </c>
      <c r="AG91" s="193">
        <f>'SEM1 PATRAK-C'!W47</f>
        <v>0</v>
      </c>
      <c r="AH91" s="193" t="str">
        <f>'SEM1 PATRAK-C'!X47</f>
        <v>E</v>
      </c>
      <c r="AI91" s="193" t="str">
        <f>'SEM1 PATRAK-C'!Y47</f>
        <v/>
      </c>
      <c r="AJ91" s="193" t="str">
        <f>'SEM1 PATRAK-C'!Z47</f>
        <v/>
      </c>
      <c r="AK91" s="193" t="str">
        <f>'SEM1 PATRAK-C'!AA47</f>
        <v/>
      </c>
      <c r="AL91" s="193" t="str">
        <f>'SEM1 PATRAK-C'!AB47</f>
        <v/>
      </c>
      <c r="AM91" s="193" t="str">
        <f>IF('Data Entry'!C47="","",'Data Entry'!C47)</f>
        <v/>
      </c>
      <c r="AN91" s="226" t="str">
        <f>IF('Data Entry'!D47="","",'Data Entry'!D47)</f>
        <v/>
      </c>
      <c r="AO91" s="193" t="str">
        <f>IF('Data Entry'!E47="","",'Data Entry'!E47)</f>
        <v/>
      </c>
      <c r="AP91" s="193" t="str">
        <f>IF('Data Entry'!F47="","",'Data Entry'!F47)</f>
        <v/>
      </c>
      <c r="AQ91" s="193" t="str">
        <f>IF('Data Entry'!G47="","",'Data Entry'!G47)</f>
        <v/>
      </c>
      <c r="AR91" s="193" t="str">
        <f>IF('Data Entry'!H47="","",'Data Entry'!H47)</f>
        <v/>
      </c>
      <c r="AS91" s="193" t="str">
        <f>IF('Data Entry'!M47="","",'Data Entry'!M47)</f>
        <v xml:space="preserve"> </v>
      </c>
    </row>
    <row r="92" spans="21:45" hidden="1">
      <c r="U92" s="38" t="s">
        <v>259</v>
      </c>
      <c r="V92" s="38">
        <v>1</v>
      </c>
      <c r="W92" s="193">
        <f>IF('Data Entry'!A48="","",'Data Entry'!A48)</f>
        <v>41</v>
      </c>
      <c r="X92" s="193" t="str">
        <f>IF('Data Entry'!B48="","",'Data Entry'!B48)</f>
        <v/>
      </c>
      <c r="Y92" s="193">
        <f>'SEM1 PATRAK-C'!H48</f>
        <v>0</v>
      </c>
      <c r="Z92" s="193" t="str">
        <f>'SEM1 PATRAK-C'!I48</f>
        <v>E</v>
      </c>
      <c r="AA92" s="193">
        <f>'SEM1 PATRAK-C'!M48</f>
        <v>0</v>
      </c>
      <c r="AB92" s="193" t="str">
        <f>'SEM1 PATRAK-C'!N48</f>
        <v>E</v>
      </c>
      <c r="AC92" s="193"/>
      <c r="AD92" s="193"/>
      <c r="AE92" s="193">
        <f>'SEM1 PATRAK-C'!R48</f>
        <v>0</v>
      </c>
      <c r="AF92" s="193" t="str">
        <f>'SEM1 PATRAK-C'!S48</f>
        <v>E</v>
      </c>
      <c r="AG92" s="193">
        <f>'SEM1 PATRAK-C'!W48</f>
        <v>0</v>
      </c>
      <c r="AH92" s="193" t="str">
        <f>'SEM1 PATRAK-C'!X48</f>
        <v>E</v>
      </c>
      <c r="AI92" s="193" t="str">
        <f>'SEM1 PATRAK-C'!Y48</f>
        <v/>
      </c>
      <c r="AJ92" s="193" t="str">
        <f>'SEM1 PATRAK-C'!Z48</f>
        <v/>
      </c>
      <c r="AK92" s="193" t="str">
        <f>'SEM1 PATRAK-C'!AA48</f>
        <v/>
      </c>
      <c r="AL92" s="193" t="str">
        <f>'SEM1 PATRAK-C'!AB48</f>
        <v/>
      </c>
      <c r="AM92" s="193" t="str">
        <f>IF('Data Entry'!C48="","",'Data Entry'!C48)</f>
        <v/>
      </c>
      <c r="AN92" s="226" t="str">
        <f>IF('Data Entry'!D48="","",'Data Entry'!D48)</f>
        <v/>
      </c>
      <c r="AO92" s="193" t="str">
        <f>IF('Data Entry'!E48="","",'Data Entry'!E48)</f>
        <v/>
      </c>
      <c r="AP92" s="193" t="str">
        <f>IF('Data Entry'!F48="","",'Data Entry'!F48)</f>
        <v/>
      </c>
      <c r="AQ92" s="193" t="str">
        <f>IF('Data Entry'!G48="","",'Data Entry'!G48)</f>
        <v/>
      </c>
      <c r="AR92" s="193" t="str">
        <f>IF('Data Entry'!H48="","",'Data Entry'!H48)</f>
        <v/>
      </c>
      <c r="AS92" s="193" t="str">
        <f>IF('Data Entry'!M48="","",'Data Entry'!M48)</f>
        <v xml:space="preserve"> </v>
      </c>
    </row>
    <row r="93" spans="21:45" hidden="1">
      <c r="U93" s="38" t="s">
        <v>260</v>
      </c>
      <c r="V93" s="38">
        <v>1</v>
      </c>
      <c r="W93" s="193">
        <f>IF('Data Entry'!A49="","",'Data Entry'!A49)</f>
        <v>42</v>
      </c>
      <c r="X93" s="193" t="str">
        <f>IF('Data Entry'!B49="","",'Data Entry'!B49)</f>
        <v/>
      </c>
      <c r="Y93" s="193">
        <f>'SEM1 PATRAK-C'!H49</f>
        <v>0</v>
      </c>
      <c r="Z93" s="193" t="str">
        <f>'SEM1 PATRAK-C'!I49</f>
        <v>E</v>
      </c>
      <c r="AA93" s="193">
        <f>'SEM1 PATRAK-C'!M49</f>
        <v>0</v>
      </c>
      <c r="AB93" s="193" t="str">
        <f>'SEM1 PATRAK-C'!N49</f>
        <v>E</v>
      </c>
      <c r="AC93" s="193"/>
      <c r="AD93" s="193"/>
      <c r="AE93" s="193">
        <f>'SEM1 PATRAK-C'!R49</f>
        <v>0</v>
      </c>
      <c r="AF93" s="193" t="str">
        <f>'SEM1 PATRAK-C'!S49</f>
        <v>E</v>
      </c>
      <c r="AG93" s="193">
        <f>'SEM1 PATRAK-C'!W49</f>
        <v>0</v>
      </c>
      <c r="AH93" s="193" t="str">
        <f>'SEM1 PATRAK-C'!X49</f>
        <v>E</v>
      </c>
      <c r="AI93" s="193" t="str">
        <f>'SEM1 PATRAK-C'!Y49</f>
        <v/>
      </c>
      <c r="AJ93" s="193" t="str">
        <f>'SEM1 PATRAK-C'!Z49</f>
        <v/>
      </c>
      <c r="AK93" s="193" t="str">
        <f>'SEM1 PATRAK-C'!AA49</f>
        <v/>
      </c>
      <c r="AL93" s="193" t="str">
        <f>'SEM1 PATRAK-C'!AB49</f>
        <v/>
      </c>
      <c r="AM93" s="193" t="str">
        <f>IF('Data Entry'!C49="","",'Data Entry'!C49)</f>
        <v/>
      </c>
      <c r="AN93" s="226" t="str">
        <f>IF('Data Entry'!D49="","",'Data Entry'!D49)</f>
        <v/>
      </c>
      <c r="AO93" s="193" t="str">
        <f>IF('Data Entry'!E49="","",'Data Entry'!E49)</f>
        <v/>
      </c>
      <c r="AP93" s="193" t="str">
        <f>IF('Data Entry'!F49="","",'Data Entry'!F49)</f>
        <v/>
      </c>
      <c r="AQ93" s="193" t="str">
        <f>IF('Data Entry'!G49="","",'Data Entry'!G49)</f>
        <v/>
      </c>
      <c r="AR93" s="193" t="str">
        <f>IF('Data Entry'!H49="","",'Data Entry'!H49)</f>
        <v/>
      </c>
      <c r="AS93" s="193" t="str">
        <f>IF('Data Entry'!M49="","",'Data Entry'!M49)</f>
        <v xml:space="preserve"> </v>
      </c>
    </row>
    <row r="94" spans="21:45" hidden="1">
      <c r="U94" s="38" t="s">
        <v>261</v>
      </c>
      <c r="V94" s="38">
        <v>1</v>
      </c>
      <c r="W94" s="193">
        <f>IF('Data Entry'!A50="","",'Data Entry'!A50)</f>
        <v>43</v>
      </c>
      <c r="X94" s="193" t="str">
        <f>IF('Data Entry'!B50="","",'Data Entry'!B50)</f>
        <v/>
      </c>
      <c r="Y94" s="193">
        <f>'SEM1 PATRAK-C'!H50</f>
        <v>0</v>
      </c>
      <c r="Z94" s="193" t="str">
        <f>'SEM1 PATRAK-C'!I50</f>
        <v>E</v>
      </c>
      <c r="AA94" s="193">
        <f>'SEM1 PATRAK-C'!M50</f>
        <v>0</v>
      </c>
      <c r="AB94" s="193" t="str">
        <f>'SEM1 PATRAK-C'!N50</f>
        <v>E</v>
      </c>
      <c r="AC94" s="193"/>
      <c r="AD94" s="193"/>
      <c r="AE94" s="193">
        <f>'SEM1 PATRAK-C'!R50</f>
        <v>0</v>
      </c>
      <c r="AF94" s="193" t="str">
        <f>'SEM1 PATRAK-C'!S50</f>
        <v>E</v>
      </c>
      <c r="AG94" s="193">
        <f>'SEM1 PATRAK-C'!W50</f>
        <v>0</v>
      </c>
      <c r="AH94" s="193" t="str">
        <f>'SEM1 PATRAK-C'!X50</f>
        <v>E</v>
      </c>
      <c r="AI94" s="193" t="str">
        <f>'SEM1 PATRAK-C'!Y50</f>
        <v/>
      </c>
      <c r="AJ94" s="193" t="str">
        <f>'SEM1 PATRAK-C'!Z50</f>
        <v/>
      </c>
      <c r="AK94" s="193" t="str">
        <f>'SEM1 PATRAK-C'!AA50</f>
        <v/>
      </c>
      <c r="AL94" s="193" t="str">
        <f>'SEM1 PATRAK-C'!AB50</f>
        <v/>
      </c>
      <c r="AM94" s="193" t="str">
        <f>IF('Data Entry'!C50="","",'Data Entry'!C50)</f>
        <v/>
      </c>
      <c r="AN94" s="226" t="str">
        <f>IF('Data Entry'!D50="","",'Data Entry'!D50)</f>
        <v/>
      </c>
      <c r="AO94" s="193" t="str">
        <f>IF('Data Entry'!E50="","",'Data Entry'!E50)</f>
        <v/>
      </c>
      <c r="AP94" s="193" t="str">
        <f>IF('Data Entry'!F50="","",'Data Entry'!F50)</f>
        <v/>
      </c>
      <c r="AQ94" s="193" t="str">
        <f>IF('Data Entry'!G50="","",'Data Entry'!G50)</f>
        <v/>
      </c>
      <c r="AR94" s="193" t="str">
        <f>IF('Data Entry'!H50="","",'Data Entry'!H50)</f>
        <v/>
      </c>
      <c r="AS94" s="193" t="str">
        <f>IF('Data Entry'!M50="","",'Data Entry'!M50)</f>
        <v xml:space="preserve"> </v>
      </c>
    </row>
    <row r="95" spans="21:45" hidden="1">
      <c r="U95" s="38" t="s">
        <v>262</v>
      </c>
      <c r="V95" s="38">
        <v>1</v>
      </c>
      <c r="W95" s="193">
        <f>IF('Data Entry'!A51="","",'Data Entry'!A51)</f>
        <v>44</v>
      </c>
      <c r="X95" s="193" t="str">
        <f>IF('Data Entry'!B51="","",'Data Entry'!B51)</f>
        <v/>
      </c>
      <c r="Y95" s="193">
        <f>'SEM1 PATRAK-C'!H51</f>
        <v>0</v>
      </c>
      <c r="Z95" s="193" t="str">
        <f>'SEM1 PATRAK-C'!I51</f>
        <v>E</v>
      </c>
      <c r="AA95" s="193">
        <f>'SEM1 PATRAK-C'!M51</f>
        <v>0</v>
      </c>
      <c r="AB95" s="193" t="str">
        <f>'SEM1 PATRAK-C'!N51</f>
        <v>E</v>
      </c>
      <c r="AC95" s="193"/>
      <c r="AD95" s="193"/>
      <c r="AE95" s="193">
        <f>'SEM1 PATRAK-C'!R51</f>
        <v>0</v>
      </c>
      <c r="AF95" s="193" t="str">
        <f>'SEM1 PATRAK-C'!S51</f>
        <v>E</v>
      </c>
      <c r="AG95" s="193">
        <f>'SEM1 PATRAK-C'!W51</f>
        <v>0</v>
      </c>
      <c r="AH95" s="193" t="str">
        <f>'SEM1 PATRAK-C'!X51</f>
        <v>E</v>
      </c>
      <c r="AI95" s="193" t="str">
        <f>'SEM1 PATRAK-C'!Y51</f>
        <v/>
      </c>
      <c r="AJ95" s="193" t="str">
        <f>'SEM1 PATRAK-C'!Z51</f>
        <v/>
      </c>
      <c r="AK95" s="193" t="str">
        <f>'SEM1 PATRAK-C'!AA51</f>
        <v/>
      </c>
      <c r="AL95" s="193" t="str">
        <f>'SEM1 PATRAK-C'!AB51</f>
        <v/>
      </c>
      <c r="AM95" s="193" t="str">
        <f>IF('Data Entry'!C51="","",'Data Entry'!C51)</f>
        <v/>
      </c>
      <c r="AN95" s="226" t="str">
        <f>IF('Data Entry'!D51="","",'Data Entry'!D51)</f>
        <v/>
      </c>
      <c r="AO95" s="193" t="str">
        <f>IF('Data Entry'!E51="","",'Data Entry'!E51)</f>
        <v/>
      </c>
      <c r="AP95" s="193" t="str">
        <f>IF('Data Entry'!F51="","",'Data Entry'!F51)</f>
        <v/>
      </c>
      <c r="AQ95" s="193" t="str">
        <f>IF('Data Entry'!G51="","",'Data Entry'!G51)</f>
        <v/>
      </c>
      <c r="AR95" s="193" t="str">
        <f>IF('Data Entry'!H51="","",'Data Entry'!H51)</f>
        <v/>
      </c>
      <c r="AS95" s="193" t="str">
        <f>IF('Data Entry'!M51="","",'Data Entry'!M51)</f>
        <v xml:space="preserve"> </v>
      </c>
    </row>
    <row r="96" spans="21:45" hidden="1">
      <c r="U96" s="38" t="s">
        <v>263</v>
      </c>
      <c r="V96" s="38">
        <v>1</v>
      </c>
      <c r="W96" s="193">
        <f>IF('Data Entry'!A52="","",'Data Entry'!A52)</f>
        <v>45</v>
      </c>
      <c r="X96" s="193" t="str">
        <f>IF('Data Entry'!B52="","",'Data Entry'!B52)</f>
        <v/>
      </c>
      <c r="Y96" s="193">
        <f>'SEM1 PATRAK-C'!H52</f>
        <v>0</v>
      </c>
      <c r="Z96" s="193" t="str">
        <f>'SEM1 PATRAK-C'!I52</f>
        <v>E</v>
      </c>
      <c r="AA96" s="193">
        <f>'SEM1 PATRAK-C'!M52</f>
        <v>0</v>
      </c>
      <c r="AB96" s="193" t="str">
        <f>'SEM1 PATRAK-C'!N52</f>
        <v>E</v>
      </c>
      <c r="AC96" s="193"/>
      <c r="AD96" s="193"/>
      <c r="AE96" s="193">
        <f>'SEM1 PATRAK-C'!R52</f>
        <v>0</v>
      </c>
      <c r="AF96" s="193" t="str">
        <f>'SEM1 PATRAK-C'!S52</f>
        <v>E</v>
      </c>
      <c r="AG96" s="193">
        <f>'SEM1 PATRAK-C'!W52</f>
        <v>0</v>
      </c>
      <c r="AH96" s="193" t="str">
        <f>'SEM1 PATRAK-C'!X52</f>
        <v>E</v>
      </c>
      <c r="AI96" s="193" t="str">
        <f>'SEM1 PATRAK-C'!Y52</f>
        <v/>
      </c>
      <c r="AJ96" s="193" t="str">
        <f>'SEM1 PATRAK-C'!Z52</f>
        <v/>
      </c>
      <c r="AK96" s="193" t="str">
        <f>'SEM1 PATRAK-C'!AA52</f>
        <v/>
      </c>
      <c r="AL96" s="193" t="str">
        <f>'SEM1 PATRAK-C'!AB52</f>
        <v/>
      </c>
      <c r="AM96" s="193" t="str">
        <f>IF('Data Entry'!C52="","",'Data Entry'!C52)</f>
        <v/>
      </c>
      <c r="AN96" s="226" t="str">
        <f>IF('Data Entry'!D52="","",'Data Entry'!D52)</f>
        <v/>
      </c>
      <c r="AO96" s="193" t="str">
        <f>IF('Data Entry'!E52="","",'Data Entry'!E52)</f>
        <v/>
      </c>
      <c r="AP96" s="193" t="str">
        <f>IF('Data Entry'!F52="","",'Data Entry'!F52)</f>
        <v/>
      </c>
      <c r="AQ96" s="193" t="str">
        <f>IF('Data Entry'!G52="","",'Data Entry'!G52)</f>
        <v/>
      </c>
      <c r="AR96" s="193" t="str">
        <f>IF('Data Entry'!H52="","",'Data Entry'!H52)</f>
        <v/>
      </c>
      <c r="AS96" s="193" t="str">
        <f>IF('Data Entry'!M52="","",'Data Entry'!M52)</f>
        <v xml:space="preserve"> </v>
      </c>
    </row>
    <row r="97" spans="21:46" hidden="1">
      <c r="U97" s="38" t="s">
        <v>264</v>
      </c>
      <c r="V97" s="38">
        <v>1</v>
      </c>
      <c r="W97" s="193">
        <f>IF('Data Entry'!A53="","",'Data Entry'!A53)</f>
        <v>46</v>
      </c>
      <c r="X97" s="193" t="str">
        <f>IF('Data Entry'!B53="","",'Data Entry'!B53)</f>
        <v/>
      </c>
      <c r="Y97" s="193">
        <f>'SEM1 PATRAK-C'!H53</f>
        <v>0</v>
      </c>
      <c r="Z97" s="193" t="str">
        <f>'SEM1 PATRAK-C'!I53</f>
        <v>E</v>
      </c>
      <c r="AA97" s="193">
        <f>'SEM1 PATRAK-C'!M53</f>
        <v>0</v>
      </c>
      <c r="AB97" s="193" t="str">
        <f>'SEM1 PATRAK-C'!N53</f>
        <v>E</v>
      </c>
      <c r="AC97" s="193"/>
      <c r="AD97" s="193"/>
      <c r="AE97" s="193">
        <f>'SEM1 PATRAK-C'!R53</f>
        <v>0</v>
      </c>
      <c r="AF97" s="193" t="str">
        <f>'SEM1 PATRAK-C'!S53</f>
        <v>E</v>
      </c>
      <c r="AG97" s="193">
        <f>'SEM1 PATRAK-C'!W53</f>
        <v>0</v>
      </c>
      <c r="AH97" s="193" t="str">
        <f>'SEM1 PATRAK-C'!X53</f>
        <v>E</v>
      </c>
      <c r="AI97" s="193" t="str">
        <f>'SEM1 PATRAK-C'!Y53</f>
        <v/>
      </c>
      <c r="AJ97" s="193" t="str">
        <f>'SEM1 PATRAK-C'!Z53</f>
        <v/>
      </c>
      <c r="AK97" s="193" t="str">
        <f>'SEM1 PATRAK-C'!AA53</f>
        <v/>
      </c>
      <c r="AL97" s="193" t="str">
        <f>'SEM1 PATRAK-C'!AB53</f>
        <v/>
      </c>
      <c r="AM97" s="193" t="str">
        <f>IF('Data Entry'!C53="","",'Data Entry'!C53)</f>
        <v/>
      </c>
      <c r="AN97" s="226" t="str">
        <f>IF('Data Entry'!D53="","",'Data Entry'!D53)</f>
        <v/>
      </c>
      <c r="AO97" s="193" t="str">
        <f>IF('Data Entry'!E53="","",'Data Entry'!E53)</f>
        <v/>
      </c>
      <c r="AP97" s="193" t="str">
        <f>IF('Data Entry'!F53="","",'Data Entry'!F53)</f>
        <v/>
      </c>
      <c r="AQ97" s="193" t="str">
        <f>IF('Data Entry'!G53="","",'Data Entry'!G53)</f>
        <v/>
      </c>
      <c r="AR97" s="193" t="str">
        <f>IF('Data Entry'!H53="","",'Data Entry'!H53)</f>
        <v/>
      </c>
      <c r="AS97" s="193" t="str">
        <f>IF('Data Entry'!M53="","",'Data Entry'!M53)</f>
        <v xml:space="preserve"> </v>
      </c>
    </row>
    <row r="98" spans="21:46" hidden="1">
      <c r="U98" s="38" t="s">
        <v>265</v>
      </c>
      <c r="V98" s="38">
        <v>1</v>
      </c>
      <c r="W98" s="193">
        <f>IF('Data Entry'!A54="","",'Data Entry'!A54)</f>
        <v>47</v>
      </c>
      <c r="X98" s="193" t="str">
        <f>IF('Data Entry'!B54="","",'Data Entry'!B54)</f>
        <v/>
      </c>
      <c r="Y98" s="193">
        <f>'SEM1 PATRAK-C'!H54</f>
        <v>0</v>
      </c>
      <c r="Z98" s="193" t="str">
        <f>'SEM1 PATRAK-C'!I54</f>
        <v>E</v>
      </c>
      <c r="AA98" s="193">
        <f>'SEM1 PATRAK-C'!M54</f>
        <v>0</v>
      </c>
      <c r="AB98" s="193" t="str">
        <f>'SEM1 PATRAK-C'!N54</f>
        <v>E</v>
      </c>
      <c r="AC98" s="193"/>
      <c r="AD98" s="193"/>
      <c r="AE98" s="193">
        <f>'SEM1 PATRAK-C'!R54</f>
        <v>0</v>
      </c>
      <c r="AF98" s="193" t="str">
        <f>'SEM1 PATRAK-C'!S54</f>
        <v>E</v>
      </c>
      <c r="AG98" s="193">
        <f>'SEM1 PATRAK-C'!W54</f>
        <v>0</v>
      </c>
      <c r="AH98" s="193" t="str">
        <f>'SEM1 PATRAK-C'!X54</f>
        <v>E</v>
      </c>
      <c r="AI98" s="193" t="str">
        <f>'SEM1 PATRAK-C'!Y54</f>
        <v/>
      </c>
      <c r="AJ98" s="193" t="str">
        <f>'SEM1 PATRAK-C'!Z54</f>
        <v/>
      </c>
      <c r="AK98" s="193" t="str">
        <f>'SEM1 PATRAK-C'!AA54</f>
        <v/>
      </c>
      <c r="AL98" s="193" t="str">
        <f>'SEM1 PATRAK-C'!AB54</f>
        <v/>
      </c>
      <c r="AM98" s="193" t="str">
        <f>IF('Data Entry'!C54="","",'Data Entry'!C54)</f>
        <v/>
      </c>
      <c r="AN98" s="226" t="str">
        <f>IF('Data Entry'!D54="","",'Data Entry'!D54)</f>
        <v/>
      </c>
      <c r="AO98" s="193" t="str">
        <f>IF('Data Entry'!E54="","",'Data Entry'!E54)</f>
        <v/>
      </c>
      <c r="AP98" s="193" t="str">
        <f>IF('Data Entry'!F54="","",'Data Entry'!F54)</f>
        <v/>
      </c>
      <c r="AQ98" s="193" t="str">
        <f>IF('Data Entry'!G54="","",'Data Entry'!G54)</f>
        <v/>
      </c>
      <c r="AR98" s="193" t="str">
        <f>IF('Data Entry'!H54="","",'Data Entry'!H54)</f>
        <v/>
      </c>
      <c r="AS98" s="193" t="str">
        <f>IF('Data Entry'!M54="","",'Data Entry'!M54)</f>
        <v xml:space="preserve"> </v>
      </c>
    </row>
    <row r="99" spans="21:46" hidden="1">
      <c r="U99" s="38" t="s">
        <v>266</v>
      </c>
      <c r="V99" s="38">
        <v>1</v>
      </c>
      <c r="W99" s="193">
        <f>IF('Data Entry'!A55="","",'Data Entry'!A55)</f>
        <v>48</v>
      </c>
      <c r="X99" s="193" t="str">
        <f>IF('Data Entry'!B55="","",'Data Entry'!B55)</f>
        <v/>
      </c>
      <c r="Y99" s="193">
        <f>'SEM1 PATRAK-C'!H55</f>
        <v>0</v>
      </c>
      <c r="Z99" s="193" t="str">
        <f>'SEM1 PATRAK-C'!I55</f>
        <v>E</v>
      </c>
      <c r="AA99" s="193">
        <f>'SEM1 PATRAK-C'!M55</f>
        <v>0</v>
      </c>
      <c r="AB99" s="193" t="str">
        <f>'SEM1 PATRAK-C'!N55</f>
        <v>E</v>
      </c>
      <c r="AC99" s="193"/>
      <c r="AD99" s="193"/>
      <c r="AE99" s="193">
        <f>'SEM1 PATRAK-C'!R55</f>
        <v>0</v>
      </c>
      <c r="AF99" s="193" t="str">
        <f>'SEM1 PATRAK-C'!S55</f>
        <v>E</v>
      </c>
      <c r="AG99" s="193">
        <f>'SEM1 PATRAK-C'!W55</f>
        <v>0</v>
      </c>
      <c r="AH99" s="193" t="str">
        <f>'SEM1 PATRAK-C'!X55</f>
        <v>E</v>
      </c>
      <c r="AI99" s="193" t="str">
        <f>'SEM1 PATRAK-C'!Y55</f>
        <v/>
      </c>
      <c r="AJ99" s="193" t="str">
        <f>'SEM1 PATRAK-C'!Z55</f>
        <v/>
      </c>
      <c r="AK99" s="193" t="str">
        <f>'SEM1 PATRAK-C'!AA55</f>
        <v/>
      </c>
      <c r="AL99" s="193" t="str">
        <f>'SEM1 PATRAK-C'!AB55</f>
        <v/>
      </c>
      <c r="AM99" s="193" t="str">
        <f>IF('Data Entry'!C55="","",'Data Entry'!C55)</f>
        <v/>
      </c>
      <c r="AN99" s="226" t="str">
        <f>IF('Data Entry'!D55="","",'Data Entry'!D55)</f>
        <v/>
      </c>
      <c r="AO99" s="193" t="str">
        <f>IF('Data Entry'!E55="","",'Data Entry'!E55)</f>
        <v/>
      </c>
      <c r="AP99" s="193" t="str">
        <f>IF('Data Entry'!F55="","",'Data Entry'!F55)</f>
        <v/>
      </c>
      <c r="AQ99" s="193" t="str">
        <f>IF('Data Entry'!G55="","",'Data Entry'!G55)</f>
        <v/>
      </c>
      <c r="AR99" s="193" t="str">
        <f>IF('Data Entry'!H55="","",'Data Entry'!H55)</f>
        <v/>
      </c>
      <c r="AS99" s="193" t="str">
        <f>IF('Data Entry'!M55="","",'Data Entry'!M55)</f>
        <v xml:space="preserve"> </v>
      </c>
    </row>
    <row r="100" spans="21:46" hidden="1">
      <c r="U100" s="38" t="s">
        <v>267</v>
      </c>
      <c r="V100" s="38">
        <v>1</v>
      </c>
      <c r="W100" s="193">
        <f>IF('Data Entry'!A56="","",'Data Entry'!A56)</f>
        <v>49</v>
      </c>
      <c r="X100" s="193" t="str">
        <f>IF('Data Entry'!B56="","",'Data Entry'!B56)</f>
        <v/>
      </c>
      <c r="Y100" s="193">
        <f>'SEM1 PATRAK-C'!H56</f>
        <v>0</v>
      </c>
      <c r="Z100" s="193" t="str">
        <f>'SEM1 PATRAK-C'!I56</f>
        <v>E</v>
      </c>
      <c r="AA100" s="193">
        <f>'SEM1 PATRAK-C'!M56</f>
        <v>0</v>
      </c>
      <c r="AB100" s="193" t="str">
        <f>'SEM1 PATRAK-C'!N56</f>
        <v>E</v>
      </c>
      <c r="AC100" s="193"/>
      <c r="AD100" s="193"/>
      <c r="AE100" s="193">
        <f>'SEM1 PATRAK-C'!R56</f>
        <v>0</v>
      </c>
      <c r="AF100" s="193" t="str">
        <f>'SEM1 PATRAK-C'!S56</f>
        <v>E</v>
      </c>
      <c r="AG100" s="193">
        <f>'SEM1 PATRAK-C'!W56</f>
        <v>0</v>
      </c>
      <c r="AH100" s="193" t="str">
        <f>'SEM1 PATRAK-C'!X56</f>
        <v>E</v>
      </c>
      <c r="AI100" s="193" t="str">
        <f>'SEM1 PATRAK-C'!Y56</f>
        <v/>
      </c>
      <c r="AJ100" s="193" t="str">
        <f>'SEM1 PATRAK-C'!Z56</f>
        <v/>
      </c>
      <c r="AK100" s="193" t="str">
        <f>'SEM1 PATRAK-C'!AA56</f>
        <v/>
      </c>
      <c r="AL100" s="193" t="str">
        <f>'SEM1 PATRAK-C'!AB56</f>
        <v/>
      </c>
      <c r="AM100" s="193" t="str">
        <f>IF('Data Entry'!C56="","",'Data Entry'!C56)</f>
        <v/>
      </c>
      <c r="AN100" s="226" t="str">
        <f>IF('Data Entry'!D56="","",'Data Entry'!D56)</f>
        <v/>
      </c>
      <c r="AO100" s="193" t="str">
        <f>IF('Data Entry'!E56="","",'Data Entry'!E56)</f>
        <v/>
      </c>
      <c r="AP100" s="193" t="str">
        <f>IF('Data Entry'!F56="","",'Data Entry'!F56)</f>
        <v/>
      </c>
      <c r="AQ100" s="193" t="str">
        <f>IF('Data Entry'!G56="","",'Data Entry'!G56)</f>
        <v/>
      </c>
      <c r="AR100" s="193" t="str">
        <f>IF('Data Entry'!H56="","",'Data Entry'!H56)</f>
        <v/>
      </c>
      <c r="AS100" s="193" t="str">
        <f>IF('Data Entry'!M56="","",'Data Entry'!M56)</f>
        <v xml:space="preserve"> </v>
      </c>
    </row>
    <row r="101" spans="21:46" hidden="1">
      <c r="U101" s="38" t="s">
        <v>268</v>
      </c>
      <c r="V101" s="38">
        <v>1</v>
      </c>
      <c r="W101" s="193">
        <f>IF('Data Entry'!A57="","",'Data Entry'!A57)</f>
        <v>50</v>
      </c>
      <c r="X101" s="193" t="str">
        <f>IF('Data Entry'!B57="","",'Data Entry'!B57)</f>
        <v/>
      </c>
      <c r="Y101" s="193">
        <f>'SEM1 PATRAK-C'!H57</f>
        <v>0</v>
      </c>
      <c r="Z101" s="193" t="str">
        <f>'SEM1 PATRAK-C'!I57</f>
        <v>E</v>
      </c>
      <c r="AA101" s="193">
        <f>'SEM1 PATRAK-C'!M57</f>
        <v>0</v>
      </c>
      <c r="AB101" s="193" t="str">
        <f>'SEM1 PATRAK-C'!N57</f>
        <v>E</v>
      </c>
      <c r="AC101" s="193"/>
      <c r="AD101" s="193"/>
      <c r="AE101" s="193">
        <f>'SEM1 PATRAK-C'!R57</f>
        <v>0</v>
      </c>
      <c r="AF101" s="193" t="str">
        <f>'SEM1 PATRAK-C'!S57</f>
        <v>E</v>
      </c>
      <c r="AG101" s="193">
        <f>'SEM1 PATRAK-C'!W57</f>
        <v>0</v>
      </c>
      <c r="AH101" s="193" t="str">
        <f>'SEM1 PATRAK-C'!X57</f>
        <v>E</v>
      </c>
      <c r="AI101" s="193" t="str">
        <f>'SEM1 PATRAK-C'!Y57</f>
        <v/>
      </c>
      <c r="AJ101" s="193" t="str">
        <f>'SEM1 PATRAK-C'!Z57</f>
        <v/>
      </c>
      <c r="AK101" s="193" t="str">
        <f>'SEM1 PATRAK-C'!AA57</f>
        <v/>
      </c>
      <c r="AL101" s="193" t="str">
        <f>'SEM1 PATRAK-C'!AB57</f>
        <v/>
      </c>
      <c r="AM101" s="193" t="str">
        <f>IF('Data Entry'!C57="","",'Data Entry'!C57)</f>
        <v/>
      </c>
      <c r="AN101" s="226" t="str">
        <f>IF('Data Entry'!D57="","",'Data Entry'!D57)</f>
        <v/>
      </c>
      <c r="AO101" s="193" t="str">
        <f>IF('Data Entry'!E57="","",'Data Entry'!E57)</f>
        <v/>
      </c>
      <c r="AP101" s="193" t="str">
        <f>IF('Data Entry'!F57="","",'Data Entry'!F57)</f>
        <v/>
      </c>
      <c r="AQ101" s="193" t="str">
        <f>IF('Data Entry'!G57="","",'Data Entry'!G57)</f>
        <v/>
      </c>
      <c r="AR101" s="193" t="str">
        <f>IF('Data Entry'!H57="","",'Data Entry'!H57)</f>
        <v/>
      </c>
      <c r="AS101" s="193" t="str">
        <f>IF('Data Entry'!M57="","",'Data Entry'!M57)</f>
        <v xml:space="preserve"> </v>
      </c>
    </row>
    <row r="102" spans="21:46" hidden="1">
      <c r="U102" s="38" t="s">
        <v>269</v>
      </c>
      <c r="V102" s="38">
        <v>1</v>
      </c>
      <c r="W102" s="193">
        <f>IF('Data Entry'!A58="","",'Data Entry'!A58)</f>
        <v>51</v>
      </c>
      <c r="X102" s="193" t="str">
        <f>IF('Data Entry'!B58="","",'Data Entry'!B58)</f>
        <v/>
      </c>
      <c r="Y102" s="193">
        <f>'SEM1 PATRAK-C'!H58</f>
        <v>0</v>
      </c>
      <c r="Z102" s="193" t="str">
        <f>'SEM1 PATRAK-C'!I58</f>
        <v>E</v>
      </c>
      <c r="AA102" s="193">
        <f>'SEM1 PATRAK-C'!M58</f>
        <v>0</v>
      </c>
      <c r="AB102" s="193" t="str">
        <f>'SEM1 PATRAK-C'!N58</f>
        <v>E</v>
      </c>
      <c r="AC102" s="193"/>
      <c r="AD102" s="193"/>
      <c r="AE102" s="193">
        <f>'SEM1 PATRAK-C'!R58</f>
        <v>0</v>
      </c>
      <c r="AF102" s="193" t="str">
        <f>'SEM1 PATRAK-C'!S58</f>
        <v>E</v>
      </c>
      <c r="AG102" s="193">
        <f>'SEM1 PATRAK-C'!W58</f>
        <v>0</v>
      </c>
      <c r="AH102" s="193" t="str">
        <f>'SEM1 PATRAK-C'!X58</f>
        <v>E</v>
      </c>
      <c r="AI102" s="193" t="str">
        <f>'SEM1 PATRAK-C'!Y58</f>
        <v/>
      </c>
      <c r="AJ102" s="193" t="str">
        <f>'SEM1 PATRAK-C'!Z58</f>
        <v/>
      </c>
      <c r="AK102" s="193" t="str">
        <f>'SEM1 PATRAK-C'!AA58</f>
        <v/>
      </c>
      <c r="AL102" s="193" t="str">
        <f>'SEM1 PATRAK-C'!AB58</f>
        <v/>
      </c>
      <c r="AM102" s="193" t="str">
        <f>IF('Data Entry'!C58="","",'Data Entry'!C58)</f>
        <v/>
      </c>
      <c r="AN102" s="226" t="str">
        <f>IF('Data Entry'!D58="","",'Data Entry'!D58)</f>
        <v/>
      </c>
      <c r="AO102" s="193" t="str">
        <f>IF('Data Entry'!E58="","",'Data Entry'!E58)</f>
        <v/>
      </c>
      <c r="AP102" s="193" t="str">
        <f>IF('Data Entry'!F58="","",'Data Entry'!F58)</f>
        <v/>
      </c>
      <c r="AQ102" s="193" t="str">
        <f>IF('Data Entry'!G58="","",'Data Entry'!G58)</f>
        <v/>
      </c>
      <c r="AR102" s="193" t="str">
        <f>IF('Data Entry'!H58="","",'Data Entry'!H58)</f>
        <v/>
      </c>
      <c r="AS102" s="193" t="str">
        <f>IF('Data Entry'!M58="","",'Data Entry'!M58)</f>
        <v xml:space="preserve"> </v>
      </c>
    </row>
    <row r="103" spans="21:46" hidden="1">
      <c r="U103" s="38" t="s">
        <v>270</v>
      </c>
      <c r="V103" s="38">
        <v>1</v>
      </c>
      <c r="W103" s="193">
        <f>IF('Data Entry'!A59="","",'Data Entry'!A59)</f>
        <v>52</v>
      </c>
      <c r="X103" s="193" t="str">
        <f>IF('Data Entry'!B59="","",'Data Entry'!B59)</f>
        <v/>
      </c>
      <c r="Y103" s="193">
        <f>'SEM1 PATRAK-C'!H59</f>
        <v>0</v>
      </c>
      <c r="Z103" s="193" t="str">
        <f>'SEM1 PATRAK-C'!I59</f>
        <v>E</v>
      </c>
      <c r="AA103" s="193">
        <f>'SEM1 PATRAK-C'!M59</f>
        <v>0</v>
      </c>
      <c r="AB103" s="193" t="str">
        <f>'SEM1 PATRAK-C'!N59</f>
        <v>E</v>
      </c>
      <c r="AC103" s="193"/>
      <c r="AD103" s="193"/>
      <c r="AE103" s="193">
        <f>'SEM1 PATRAK-C'!R59</f>
        <v>0</v>
      </c>
      <c r="AF103" s="193" t="str">
        <f>'SEM1 PATRAK-C'!S59</f>
        <v>E</v>
      </c>
      <c r="AG103" s="193">
        <f>'SEM1 PATRAK-C'!W59</f>
        <v>0</v>
      </c>
      <c r="AH103" s="193" t="str">
        <f>'SEM1 PATRAK-C'!X59</f>
        <v>E</v>
      </c>
      <c r="AI103" s="193" t="str">
        <f>'SEM1 PATRAK-C'!Y59</f>
        <v/>
      </c>
      <c r="AJ103" s="193" t="str">
        <f>'SEM1 PATRAK-C'!Z59</f>
        <v/>
      </c>
      <c r="AK103" s="193" t="str">
        <f>'SEM1 PATRAK-C'!AA59</f>
        <v/>
      </c>
      <c r="AL103" s="193" t="str">
        <f>'SEM1 PATRAK-C'!AB59</f>
        <v/>
      </c>
      <c r="AM103" s="193" t="str">
        <f>IF('Data Entry'!C59="","",'Data Entry'!C59)</f>
        <v/>
      </c>
      <c r="AN103" s="226" t="str">
        <f>IF('Data Entry'!D59="","",'Data Entry'!D59)</f>
        <v/>
      </c>
      <c r="AO103" s="193" t="str">
        <f>IF('Data Entry'!E59="","",'Data Entry'!E59)</f>
        <v/>
      </c>
      <c r="AP103" s="193" t="str">
        <f>IF('Data Entry'!F59="","",'Data Entry'!F59)</f>
        <v/>
      </c>
      <c r="AQ103" s="193" t="str">
        <f>IF('Data Entry'!G59="","",'Data Entry'!G59)</f>
        <v/>
      </c>
      <c r="AR103" s="193" t="str">
        <f>IF('Data Entry'!H59="","",'Data Entry'!H59)</f>
        <v/>
      </c>
      <c r="AS103" s="193" t="str">
        <f>IF('Data Entry'!M59="","",'Data Entry'!M59)</f>
        <v xml:space="preserve"> </v>
      </c>
    </row>
    <row r="104" spans="21:46" hidden="1">
      <c r="U104" s="38" t="s">
        <v>271</v>
      </c>
      <c r="V104" s="38">
        <v>1</v>
      </c>
      <c r="W104" s="193">
        <f>IF('Data Entry'!A60="","",'Data Entry'!A60)</f>
        <v>53</v>
      </c>
      <c r="X104" s="193" t="str">
        <f>IF('Data Entry'!B60="","",'Data Entry'!B60)</f>
        <v/>
      </c>
      <c r="Y104" s="193">
        <f>'SEM1 PATRAK-C'!H60</f>
        <v>0</v>
      </c>
      <c r="Z104" s="193" t="str">
        <f>'SEM1 PATRAK-C'!I60</f>
        <v>E</v>
      </c>
      <c r="AA104" s="193">
        <f>'SEM1 PATRAK-C'!M60</f>
        <v>0</v>
      </c>
      <c r="AB104" s="193" t="str">
        <f>'SEM1 PATRAK-C'!N60</f>
        <v>E</v>
      </c>
      <c r="AC104" s="193"/>
      <c r="AD104" s="193"/>
      <c r="AE104" s="193">
        <f>'SEM1 PATRAK-C'!R60</f>
        <v>0</v>
      </c>
      <c r="AF104" s="193" t="str">
        <f>'SEM1 PATRAK-C'!S60</f>
        <v>E</v>
      </c>
      <c r="AG104" s="193">
        <f>'SEM1 PATRAK-C'!W60</f>
        <v>0</v>
      </c>
      <c r="AH104" s="193" t="str">
        <f>'SEM1 PATRAK-C'!X60</f>
        <v>E</v>
      </c>
      <c r="AI104" s="193" t="str">
        <f>'SEM1 PATRAK-C'!Y60</f>
        <v/>
      </c>
      <c r="AJ104" s="193" t="str">
        <f>'SEM1 PATRAK-C'!Z60</f>
        <v/>
      </c>
      <c r="AK104" s="193" t="str">
        <f>'SEM1 PATRAK-C'!AA60</f>
        <v/>
      </c>
      <c r="AL104" s="193" t="str">
        <f>'SEM1 PATRAK-C'!AB60</f>
        <v/>
      </c>
      <c r="AM104" s="193" t="str">
        <f>IF('Data Entry'!C60="","",'Data Entry'!C60)</f>
        <v/>
      </c>
      <c r="AN104" s="226" t="str">
        <f>IF('Data Entry'!D60="","",'Data Entry'!D60)</f>
        <v/>
      </c>
      <c r="AO104" s="193" t="str">
        <f>IF('Data Entry'!E60="","",'Data Entry'!E60)</f>
        <v/>
      </c>
      <c r="AP104" s="193" t="str">
        <f>IF('Data Entry'!F60="","",'Data Entry'!F60)</f>
        <v/>
      </c>
      <c r="AQ104" s="193" t="str">
        <f>IF('Data Entry'!G60="","",'Data Entry'!G60)</f>
        <v/>
      </c>
      <c r="AR104" s="193" t="str">
        <f>IF('Data Entry'!H60="","",'Data Entry'!H60)</f>
        <v/>
      </c>
      <c r="AS104" s="193" t="str">
        <f>IF('Data Entry'!M60="","",'Data Entry'!M60)</f>
        <v xml:space="preserve"> </v>
      </c>
    </row>
    <row r="105" spans="21:46" hidden="1">
      <c r="U105" s="38" t="s">
        <v>272</v>
      </c>
      <c r="V105" s="38">
        <v>1</v>
      </c>
      <c r="W105" s="193">
        <f>IF('Data Entry'!A61="","",'Data Entry'!A61)</f>
        <v>54</v>
      </c>
      <c r="X105" s="193" t="str">
        <f>IF('Data Entry'!B61="","",'Data Entry'!B61)</f>
        <v/>
      </c>
      <c r="Y105" s="193">
        <f>'SEM1 PATRAK-C'!H61</f>
        <v>0</v>
      </c>
      <c r="Z105" s="193" t="str">
        <f>'SEM1 PATRAK-C'!I61</f>
        <v>E</v>
      </c>
      <c r="AA105" s="193">
        <f>'SEM1 PATRAK-C'!M61</f>
        <v>0</v>
      </c>
      <c r="AB105" s="193" t="str">
        <f>'SEM1 PATRAK-C'!N61</f>
        <v>E</v>
      </c>
      <c r="AC105" s="193"/>
      <c r="AD105" s="193"/>
      <c r="AE105" s="193">
        <f>'SEM1 PATRAK-C'!R61</f>
        <v>0</v>
      </c>
      <c r="AF105" s="193" t="str">
        <f>'SEM1 PATRAK-C'!S61</f>
        <v>E</v>
      </c>
      <c r="AG105" s="193">
        <f>'SEM1 PATRAK-C'!W61</f>
        <v>0</v>
      </c>
      <c r="AH105" s="193" t="str">
        <f>'SEM1 PATRAK-C'!X61</f>
        <v>E</v>
      </c>
      <c r="AI105" s="193" t="str">
        <f>'SEM1 PATRAK-C'!Y61</f>
        <v/>
      </c>
      <c r="AJ105" s="193" t="str">
        <f>'SEM1 PATRAK-C'!Z61</f>
        <v/>
      </c>
      <c r="AK105" s="193" t="str">
        <f>'SEM1 PATRAK-C'!AA61</f>
        <v/>
      </c>
      <c r="AL105" s="193" t="str">
        <f>'SEM1 PATRAK-C'!AB61</f>
        <v/>
      </c>
      <c r="AM105" s="193" t="str">
        <f>IF('Data Entry'!C61="","",'Data Entry'!C61)</f>
        <v/>
      </c>
      <c r="AN105" s="226" t="str">
        <f>IF('Data Entry'!D61="","",'Data Entry'!D61)</f>
        <v/>
      </c>
      <c r="AO105" s="193" t="str">
        <f>IF('Data Entry'!E61="","",'Data Entry'!E61)</f>
        <v/>
      </c>
      <c r="AP105" s="193" t="str">
        <f>IF('Data Entry'!F61="","",'Data Entry'!F61)</f>
        <v/>
      </c>
      <c r="AQ105" s="193" t="str">
        <f>IF('Data Entry'!G61="","",'Data Entry'!G61)</f>
        <v/>
      </c>
      <c r="AR105" s="193" t="str">
        <f>IF('Data Entry'!H61="","",'Data Entry'!H61)</f>
        <v/>
      </c>
      <c r="AS105" s="193" t="str">
        <f>IF('Data Entry'!M61="","",'Data Entry'!M61)</f>
        <v xml:space="preserve"> </v>
      </c>
    </row>
    <row r="106" spans="21:46" hidden="1">
      <c r="U106" s="38" t="s">
        <v>273</v>
      </c>
      <c r="V106" s="38">
        <v>1</v>
      </c>
      <c r="W106" s="193">
        <f>IF('Data Entry'!A62="","",'Data Entry'!A62)</f>
        <v>55</v>
      </c>
      <c r="X106" s="193" t="str">
        <f>IF('Data Entry'!B62="","",'Data Entry'!B62)</f>
        <v/>
      </c>
      <c r="Y106" s="193">
        <f>'SEM1 PATRAK-C'!H62</f>
        <v>0</v>
      </c>
      <c r="Z106" s="193" t="str">
        <f>'SEM1 PATRAK-C'!I62</f>
        <v>E</v>
      </c>
      <c r="AA106" s="193">
        <f>'SEM1 PATRAK-C'!M62</f>
        <v>0</v>
      </c>
      <c r="AB106" s="193" t="str">
        <f>'SEM1 PATRAK-C'!N62</f>
        <v>E</v>
      </c>
      <c r="AC106" s="193"/>
      <c r="AD106" s="193"/>
      <c r="AE106" s="193">
        <f>'SEM1 PATRAK-C'!R62</f>
        <v>0</v>
      </c>
      <c r="AF106" s="193" t="str">
        <f>'SEM1 PATRAK-C'!S62</f>
        <v>E</v>
      </c>
      <c r="AG106" s="193">
        <f>'SEM1 PATRAK-C'!W62</f>
        <v>0</v>
      </c>
      <c r="AH106" s="193" t="str">
        <f>'SEM1 PATRAK-C'!X62</f>
        <v>E</v>
      </c>
      <c r="AI106" s="193" t="str">
        <f>'SEM1 PATRAK-C'!Y62</f>
        <v/>
      </c>
      <c r="AJ106" s="193" t="str">
        <f>'SEM1 PATRAK-C'!Z62</f>
        <v/>
      </c>
      <c r="AK106" s="193" t="str">
        <f>'SEM1 PATRAK-C'!AA62</f>
        <v/>
      </c>
      <c r="AL106" s="193" t="str">
        <f>'SEM1 PATRAK-C'!AB62</f>
        <v/>
      </c>
      <c r="AM106" s="193" t="str">
        <f>IF('Data Entry'!C62="","",'Data Entry'!C62)</f>
        <v/>
      </c>
      <c r="AN106" s="226" t="str">
        <f>IF('Data Entry'!D62="","",'Data Entry'!D62)</f>
        <v/>
      </c>
      <c r="AO106" s="193" t="str">
        <f>IF('Data Entry'!E62="","",'Data Entry'!E62)</f>
        <v/>
      </c>
      <c r="AP106" s="193" t="str">
        <f>IF('Data Entry'!F62="","",'Data Entry'!F62)</f>
        <v/>
      </c>
      <c r="AQ106" s="193" t="str">
        <f>IF('Data Entry'!G62="","",'Data Entry'!G62)</f>
        <v/>
      </c>
      <c r="AR106" s="193" t="str">
        <f>IF('Data Entry'!H62="","",'Data Entry'!H62)</f>
        <v/>
      </c>
      <c r="AS106" s="193" t="str">
        <f>IF('Data Entry'!M62="","",'Data Entry'!M62)</f>
        <v xml:space="preserve"> </v>
      </c>
    </row>
    <row r="107" spans="21:46" hidden="1">
      <c r="U107" s="38" t="s">
        <v>274</v>
      </c>
      <c r="V107" s="38">
        <v>1</v>
      </c>
      <c r="W107" s="193">
        <f>IF('Data Entry'!A63="","",'Data Entry'!A63)</f>
        <v>56</v>
      </c>
      <c r="X107" s="193" t="str">
        <f>IF('Data Entry'!B63="","",'Data Entry'!B63)</f>
        <v/>
      </c>
      <c r="Y107" s="193">
        <f>'SEM1 PATRAK-C'!H63</f>
        <v>0</v>
      </c>
      <c r="Z107" s="193" t="str">
        <f>'SEM1 PATRAK-C'!I63</f>
        <v>E</v>
      </c>
      <c r="AA107" s="193">
        <f>'SEM1 PATRAK-C'!M63</f>
        <v>0</v>
      </c>
      <c r="AB107" s="193" t="str">
        <f>'SEM1 PATRAK-C'!N63</f>
        <v>E</v>
      </c>
      <c r="AC107" s="193"/>
      <c r="AD107" s="193"/>
      <c r="AE107" s="193">
        <f>'SEM1 PATRAK-C'!R63</f>
        <v>0</v>
      </c>
      <c r="AF107" s="193" t="str">
        <f>'SEM1 PATRAK-C'!S63</f>
        <v>E</v>
      </c>
      <c r="AG107" s="193">
        <f>'SEM1 PATRAK-C'!W63</f>
        <v>0</v>
      </c>
      <c r="AH107" s="193" t="str">
        <f>'SEM1 PATRAK-C'!X63</f>
        <v>E</v>
      </c>
      <c r="AI107" s="193" t="str">
        <f>'SEM1 PATRAK-C'!Y63</f>
        <v/>
      </c>
      <c r="AJ107" s="193" t="str">
        <f>'SEM1 PATRAK-C'!Z63</f>
        <v/>
      </c>
      <c r="AK107" s="193" t="str">
        <f>'SEM1 PATRAK-C'!AA63</f>
        <v/>
      </c>
      <c r="AL107" s="193" t="str">
        <f>'SEM1 PATRAK-C'!AB63</f>
        <v/>
      </c>
      <c r="AM107" s="193" t="str">
        <f>IF('Data Entry'!C63="","",'Data Entry'!C63)</f>
        <v/>
      </c>
      <c r="AN107" s="226" t="str">
        <f>IF('Data Entry'!D63="","",'Data Entry'!D63)</f>
        <v/>
      </c>
      <c r="AO107" s="193" t="str">
        <f>IF('Data Entry'!E63="","",'Data Entry'!E63)</f>
        <v/>
      </c>
      <c r="AP107" s="193" t="str">
        <f>IF('Data Entry'!F63="","",'Data Entry'!F63)</f>
        <v/>
      </c>
      <c r="AQ107" s="193" t="str">
        <f>IF('Data Entry'!G63="","",'Data Entry'!G63)</f>
        <v/>
      </c>
      <c r="AR107" s="193" t="str">
        <f>IF('Data Entry'!H63="","",'Data Entry'!H63)</f>
        <v/>
      </c>
      <c r="AS107" s="193" t="str">
        <f>IF('Data Entry'!M63="","",'Data Entry'!M63)</f>
        <v xml:space="preserve"> </v>
      </c>
    </row>
    <row r="108" spans="21:46" hidden="1">
      <c r="U108" s="38" t="s">
        <v>275</v>
      </c>
      <c r="V108" s="38">
        <v>1</v>
      </c>
      <c r="W108" s="193">
        <f>IF('Data Entry'!A64="","",'Data Entry'!A64)</f>
        <v>57</v>
      </c>
      <c r="X108" s="193" t="str">
        <f>IF('Data Entry'!B64="","",'Data Entry'!B64)</f>
        <v/>
      </c>
      <c r="Y108" s="193">
        <f>'SEM1 PATRAK-C'!H64</f>
        <v>0</v>
      </c>
      <c r="Z108" s="193" t="str">
        <f>'SEM1 PATRAK-C'!I64</f>
        <v>E</v>
      </c>
      <c r="AA108" s="193">
        <f>'SEM1 PATRAK-C'!M64</f>
        <v>0</v>
      </c>
      <c r="AB108" s="193" t="str">
        <f>'SEM1 PATRAK-C'!N64</f>
        <v>E</v>
      </c>
      <c r="AC108" s="193"/>
      <c r="AD108" s="193"/>
      <c r="AE108" s="193">
        <f>'SEM1 PATRAK-C'!R64</f>
        <v>0</v>
      </c>
      <c r="AF108" s="193" t="str">
        <f>'SEM1 PATRAK-C'!S64</f>
        <v>E</v>
      </c>
      <c r="AG108" s="193">
        <f>'SEM1 PATRAK-C'!W64</f>
        <v>0</v>
      </c>
      <c r="AH108" s="193" t="str">
        <f>'SEM1 PATRAK-C'!X64</f>
        <v>E</v>
      </c>
      <c r="AI108" s="193" t="str">
        <f>'SEM1 PATRAK-C'!Y64</f>
        <v/>
      </c>
      <c r="AJ108" s="193" t="str">
        <f>'SEM1 PATRAK-C'!Z64</f>
        <v/>
      </c>
      <c r="AK108" s="193" t="str">
        <f>'SEM1 PATRAK-C'!AA64</f>
        <v/>
      </c>
      <c r="AL108" s="193" t="str">
        <f>'SEM1 PATRAK-C'!AB64</f>
        <v/>
      </c>
      <c r="AM108" s="193" t="str">
        <f>IF('Data Entry'!C64="","",'Data Entry'!C64)</f>
        <v/>
      </c>
      <c r="AN108" s="226" t="str">
        <f>IF('Data Entry'!D64="","",'Data Entry'!D64)</f>
        <v/>
      </c>
      <c r="AO108" s="193" t="str">
        <f>IF('Data Entry'!E64="","",'Data Entry'!E64)</f>
        <v/>
      </c>
      <c r="AP108" s="193" t="str">
        <f>IF('Data Entry'!F64="","",'Data Entry'!F64)</f>
        <v/>
      </c>
      <c r="AQ108" s="193" t="str">
        <f>IF('Data Entry'!G64="","",'Data Entry'!G64)</f>
        <v/>
      </c>
      <c r="AR108" s="193" t="str">
        <f>IF('Data Entry'!H64="","",'Data Entry'!H64)</f>
        <v/>
      </c>
      <c r="AS108" s="193" t="str">
        <f>IF('Data Entry'!M64="","",'Data Entry'!M64)</f>
        <v xml:space="preserve"> </v>
      </c>
    </row>
    <row r="109" spans="21:46" hidden="1">
      <c r="U109" s="38" t="s">
        <v>276</v>
      </c>
      <c r="V109" s="38">
        <v>1</v>
      </c>
      <c r="W109" s="193">
        <f>IF('Data Entry'!A65="","",'Data Entry'!A65)</f>
        <v>58</v>
      </c>
      <c r="X109" s="193" t="str">
        <f>IF('Data Entry'!B65="","",'Data Entry'!B65)</f>
        <v/>
      </c>
      <c r="Y109" s="193">
        <f>'SEM1 PATRAK-C'!H65</f>
        <v>0</v>
      </c>
      <c r="Z109" s="193" t="str">
        <f>'SEM1 PATRAK-C'!I65</f>
        <v>E</v>
      </c>
      <c r="AA109" s="193">
        <f>'SEM1 PATRAK-C'!M65</f>
        <v>0</v>
      </c>
      <c r="AB109" s="193" t="str">
        <f>'SEM1 PATRAK-C'!N65</f>
        <v>E</v>
      </c>
      <c r="AC109" s="193"/>
      <c r="AD109" s="193"/>
      <c r="AE109" s="193">
        <f>'SEM1 PATRAK-C'!R65</f>
        <v>0</v>
      </c>
      <c r="AF109" s="193" t="str">
        <f>'SEM1 PATRAK-C'!S65</f>
        <v>E</v>
      </c>
      <c r="AG109" s="193">
        <f>'SEM1 PATRAK-C'!W65</f>
        <v>0</v>
      </c>
      <c r="AH109" s="193" t="str">
        <f>'SEM1 PATRAK-C'!X65</f>
        <v>E</v>
      </c>
      <c r="AI109" s="193" t="str">
        <f>'SEM1 PATRAK-C'!Y65</f>
        <v/>
      </c>
      <c r="AJ109" s="193" t="str">
        <f>'SEM1 PATRAK-C'!Z65</f>
        <v/>
      </c>
      <c r="AK109" s="193" t="str">
        <f>'SEM1 PATRAK-C'!AA65</f>
        <v/>
      </c>
      <c r="AL109" s="193" t="str">
        <f>'SEM1 PATRAK-C'!AB65</f>
        <v/>
      </c>
      <c r="AM109" s="193" t="str">
        <f>IF('Data Entry'!C65="","",'Data Entry'!C65)</f>
        <v/>
      </c>
      <c r="AN109" s="226" t="str">
        <f>IF('Data Entry'!D65="","",'Data Entry'!D65)</f>
        <v/>
      </c>
      <c r="AO109" s="193" t="str">
        <f>IF('Data Entry'!E65="","",'Data Entry'!E65)</f>
        <v/>
      </c>
      <c r="AP109" s="193" t="str">
        <f>IF('Data Entry'!F65="","",'Data Entry'!F65)</f>
        <v/>
      </c>
      <c r="AQ109" s="193" t="str">
        <f>IF('Data Entry'!G65="","",'Data Entry'!G65)</f>
        <v/>
      </c>
      <c r="AR109" s="193" t="str">
        <f>IF('Data Entry'!H65="","",'Data Entry'!H65)</f>
        <v/>
      </c>
      <c r="AS109" s="193" t="str">
        <f>IF('Data Entry'!M65="","",'Data Entry'!M65)</f>
        <v xml:space="preserve"> </v>
      </c>
    </row>
    <row r="110" spans="21:46" hidden="1">
      <c r="U110" s="38" t="s">
        <v>277</v>
      </c>
      <c r="V110" s="38">
        <v>1</v>
      </c>
      <c r="W110" s="193">
        <f>IF('Data Entry'!A66="","",'Data Entry'!A66)</f>
        <v>59</v>
      </c>
      <c r="X110" s="193" t="str">
        <f>IF('Data Entry'!B66="","",'Data Entry'!B66)</f>
        <v/>
      </c>
      <c r="Y110" s="193">
        <f>'SEM1 PATRAK-C'!H66</f>
        <v>0</v>
      </c>
      <c r="Z110" s="193" t="str">
        <f>'SEM1 PATRAK-C'!I66</f>
        <v>E</v>
      </c>
      <c r="AA110" s="193">
        <f>'SEM1 PATRAK-C'!M66</f>
        <v>0</v>
      </c>
      <c r="AB110" s="193" t="str">
        <f>'SEM1 PATRAK-C'!N66</f>
        <v>E</v>
      </c>
      <c r="AC110" s="193"/>
      <c r="AD110" s="193"/>
      <c r="AE110" s="193">
        <f>'SEM1 PATRAK-C'!R66</f>
        <v>0</v>
      </c>
      <c r="AF110" s="193" t="str">
        <f>'SEM1 PATRAK-C'!S66</f>
        <v>E</v>
      </c>
      <c r="AG110" s="193">
        <f>'SEM1 PATRAK-C'!W66</f>
        <v>0</v>
      </c>
      <c r="AH110" s="193" t="str">
        <f>'SEM1 PATRAK-C'!X66</f>
        <v>E</v>
      </c>
      <c r="AI110" s="193" t="str">
        <f>'SEM1 PATRAK-C'!Y66</f>
        <v/>
      </c>
      <c r="AJ110" s="193" t="str">
        <f>'SEM1 PATRAK-C'!Z66</f>
        <v/>
      </c>
      <c r="AK110" s="193" t="str">
        <f>'SEM1 PATRAK-C'!AA66</f>
        <v/>
      </c>
      <c r="AL110" s="193" t="str">
        <f>'SEM1 PATRAK-C'!AB66</f>
        <v/>
      </c>
      <c r="AM110" s="193" t="str">
        <f>IF('Data Entry'!C66="","",'Data Entry'!C66)</f>
        <v/>
      </c>
      <c r="AN110" s="226" t="str">
        <f>IF('Data Entry'!D66="","",'Data Entry'!D66)</f>
        <v/>
      </c>
      <c r="AO110" s="193" t="str">
        <f>IF('Data Entry'!E66="","",'Data Entry'!E66)</f>
        <v/>
      </c>
      <c r="AP110" s="193" t="str">
        <f>IF('Data Entry'!F66="","",'Data Entry'!F66)</f>
        <v/>
      </c>
      <c r="AQ110" s="193" t="str">
        <f>IF('Data Entry'!G66="","",'Data Entry'!G66)</f>
        <v/>
      </c>
      <c r="AR110" s="193" t="str">
        <f>IF('Data Entry'!H66="","",'Data Entry'!H66)</f>
        <v/>
      </c>
      <c r="AS110" s="193" t="str">
        <f>IF('Data Entry'!M66="","",'Data Entry'!M66)</f>
        <v xml:space="preserve"> </v>
      </c>
    </row>
    <row r="111" spans="21:46" hidden="1">
      <c r="U111" s="38" t="s">
        <v>278</v>
      </c>
      <c r="V111" s="38">
        <v>1</v>
      </c>
      <c r="W111" s="193">
        <f>IF('Data Entry'!A67="","",'Data Entry'!A67)</f>
        <v>60</v>
      </c>
      <c r="X111" s="193" t="str">
        <f>IF('Data Entry'!B67="","",'Data Entry'!B67)</f>
        <v/>
      </c>
      <c r="Y111" s="193">
        <f>'SEM1 PATRAK-C'!H67</f>
        <v>0</v>
      </c>
      <c r="Z111" s="193" t="str">
        <f>'SEM1 PATRAK-C'!I67</f>
        <v>E</v>
      </c>
      <c r="AA111" s="193">
        <f>'SEM1 PATRAK-C'!M67</f>
        <v>0</v>
      </c>
      <c r="AB111" s="193" t="str">
        <f>'SEM1 PATRAK-C'!N67</f>
        <v>E</v>
      </c>
      <c r="AC111" s="193"/>
      <c r="AD111" s="193"/>
      <c r="AE111" s="193">
        <f>'SEM1 PATRAK-C'!R67</f>
        <v>0</v>
      </c>
      <c r="AF111" s="193" t="str">
        <f>'SEM1 PATRAK-C'!S67</f>
        <v>E</v>
      </c>
      <c r="AG111" s="193">
        <f>'SEM1 PATRAK-C'!W67</f>
        <v>0</v>
      </c>
      <c r="AH111" s="193" t="str">
        <f>'SEM1 PATRAK-C'!X67</f>
        <v>E</v>
      </c>
      <c r="AI111" s="193" t="str">
        <f>'SEM1 PATRAK-C'!Y67</f>
        <v/>
      </c>
      <c r="AJ111" s="193" t="str">
        <f>'SEM1 PATRAK-C'!Z67</f>
        <v/>
      </c>
      <c r="AK111" s="193" t="str">
        <f>'SEM1 PATRAK-C'!AA67</f>
        <v/>
      </c>
      <c r="AL111" s="193" t="str">
        <f>'SEM1 PATRAK-C'!AB67</f>
        <v/>
      </c>
      <c r="AM111" s="193" t="str">
        <f>IF('Data Entry'!C67="","",'Data Entry'!C67)</f>
        <v/>
      </c>
      <c r="AN111" s="226" t="str">
        <f>IF('Data Entry'!D67="","",'Data Entry'!D67)</f>
        <v/>
      </c>
      <c r="AO111" s="193" t="str">
        <f>IF('Data Entry'!E67="","",'Data Entry'!E67)</f>
        <v/>
      </c>
      <c r="AP111" s="193" t="str">
        <f>IF('Data Entry'!F67="","",'Data Entry'!F67)</f>
        <v/>
      </c>
      <c r="AQ111" s="193" t="str">
        <f>IF('Data Entry'!G67="","",'Data Entry'!G67)</f>
        <v/>
      </c>
      <c r="AR111" s="193" t="str">
        <f>IF('Data Entry'!H67="","",'Data Entry'!H67)</f>
        <v/>
      </c>
      <c r="AS111" s="193" t="str">
        <f>IF('Data Entry'!M67="","",'Data Entry'!M67)</f>
        <v xml:space="preserve"> </v>
      </c>
    </row>
    <row r="112" spans="21:46" hidden="1">
      <c r="U112" s="223" t="s">
        <v>80</v>
      </c>
      <c r="V112" s="223">
        <v>2</v>
      </c>
      <c r="W112" s="227">
        <f>IF('Data Entry'!A8="","",'Data Entry'!A8)</f>
        <v>1</v>
      </c>
      <c r="X112" s="227" t="str">
        <f>IF('Data Entry'!B8="","",'Data Entry'!B8)</f>
        <v>પટેલ બ્રિજેશકુમાર કાળાભાઈ</v>
      </c>
      <c r="Y112" s="193">
        <f>'PATRAK-C'!K8</f>
        <v>161</v>
      </c>
      <c r="Z112" s="193" t="str">
        <f>'PATRAK-C'!L8</f>
        <v>A</v>
      </c>
      <c r="AA112" s="193">
        <f>'PATRAK-C'!S8</f>
        <v>172</v>
      </c>
      <c r="AB112" s="193" t="str">
        <f>'PATRAK-C'!T8</f>
        <v>A</v>
      </c>
      <c r="AC112" s="193" t="e">
        <f>'PATRAK-C'!#REF!</f>
        <v>#REF!</v>
      </c>
      <c r="AD112" s="193" t="e">
        <f>'PATRAK-C'!#REF!</f>
        <v>#REF!</v>
      </c>
      <c r="AE112" s="193">
        <f>'PATRAK-C'!AA8</f>
        <v>172</v>
      </c>
      <c r="AF112" s="193" t="str">
        <f>'PATRAK-C'!AB8</f>
        <v>A</v>
      </c>
      <c r="AG112" s="193">
        <f>'PATRAK-C'!AI8</f>
        <v>182</v>
      </c>
      <c r="AH112" s="193" t="str">
        <f>'PATRAK-C'!AJ8</f>
        <v>A</v>
      </c>
      <c r="AI112" s="193">
        <f>'PATRAK-C'!AK8</f>
        <v>165</v>
      </c>
      <c r="AJ112" s="193" t="str">
        <f>'PATRAK-C'!AL8</f>
        <v>A</v>
      </c>
      <c r="AK112" s="193">
        <f>'PATRAK-C'!AM8</f>
        <v>852</v>
      </c>
      <c r="AL112" s="193" t="str">
        <f>'PATRAK-C'!AN8</f>
        <v>A</v>
      </c>
      <c r="AM112" s="193">
        <f>IF('Data Entry'!C8="","",'Data Entry'!C8)</f>
        <v>10251</v>
      </c>
      <c r="AN112" s="226">
        <f>IF('Data Entry'!D8="","",'Data Entry'!D8)</f>
        <v>40544</v>
      </c>
      <c r="AO112" s="193" t="str">
        <f>IF('Data Entry'!E8="","",'Data Entry'!E8)</f>
        <v>અંબિકાનગર</v>
      </c>
      <c r="AP112" s="193" t="str">
        <f>IF('Data Entry'!F8="","",'Data Entry'!F8)</f>
        <v>કાળાભાઈ</v>
      </c>
      <c r="AQ112" s="193" t="str">
        <f>IF('Data Entry'!G8="","",'Data Entry'!G8)</f>
        <v>કોકિલાબેન</v>
      </c>
      <c r="AR112" s="193">
        <f>IF('Data Entry'!H8="","",'Data Entry'!H8)</f>
        <v>7778031603</v>
      </c>
      <c r="AS112" s="193" t="str">
        <f>IF('Data Entry'!M8="","",'Data Entry'!M8)</f>
        <v>24060404501 1510001</v>
      </c>
      <c r="AT112" s="220"/>
    </row>
    <row r="113" spans="21:45" hidden="1">
      <c r="U113" s="38" t="s">
        <v>90</v>
      </c>
      <c r="V113" s="38">
        <v>2</v>
      </c>
      <c r="W113" s="193">
        <f>IF('Data Entry'!A9="","",'Data Entry'!A9)</f>
        <v>2</v>
      </c>
      <c r="X113" s="193" t="str">
        <f>IF('Data Entry'!B9="","",'Data Entry'!B9)</f>
        <v/>
      </c>
      <c r="Y113" s="193">
        <f>'PATRAK-C'!K9</f>
        <v>0</v>
      </c>
      <c r="Z113" s="193" t="str">
        <f>'PATRAK-C'!L9</f>
        <v>E</v>
      </c>
      <c r="AA113" s="193">
        <f>'PATRAK-C'!S9</f>
        <v>0</v>
      </c>
      <c r="AB113" s="193" t="str">
        <f>'PATRAK-C'!T9</f>
        <v>E</v>
      </c>
      <c r="AC113" s="193" t="e">
        <f>'PATRAK-C'!#REF!</f>
        <v>#REF!</v>
      </c>
      <c r="AD113" s="193" t="e">
        <f>'PATRAK-C'!#REF!</f>
        <v>#REF!</v>
      </c>
      <c r="AE113" s="193">
        <f>'PATRAK-C'!AA9</f>
        <v>0</v>
      </c>
      <c r="AF113" s="193" t="str">
        <f>'PATRAK-C'!AB9</f>
        <v>E</v>
      </c>
      <c r="AG113" s="193">
        <f>'PATRAK-C'!AI9</f>
        <v>0</v>
      </c>
      <c r="AH113" s="193" t="str">
        <f>'PATRAK-C'!AJ9</f>
        <v>E</v>
      </c>
      <c r="AI113" s="193" t="str">
        <f>'PATRAK-C'!AK9</f>
        <v/>
      </c>
      <c r="AJ113" s="193" t="str">
        <f>'PATRAK-C'!AL9</f>
        <v/>
      </c>
      <c r="AK113" s="193" t="str">
        <f>'PATRAK-C'!AM9</f>
        <v/>
      </c>
      <c r="AL113" s="193" t="str">
        <f>'PATRAK-C'!AN9</f>
        <v/>
      </c>
      <c r="AM113" s="193" t="str">
        <f>IF('Data Entry'!C9="","",'Data Entry'!C9)</f>
        <v/>
      </c>
      <c r="AN113" s="226" t="str">
        <f>IF('Data Entry'!D9="","",'Data Entry'!D9)</f>
        <v/>
      </c>
      <c r="AO113" s="193" t="str">
        <f>IF('Data Entry'!E9="","",'Data Entry'!E9)</f>
        <v/>
      </c>
      <c r="AP113" s="193" t="str">
        <f>IF('Data Entry'!F9="","",'Data Entry'!F9)</f>
        <v/>
      </c>
      <c r="AQ113" s="193" t="str">
        <f>IF('Data Entry'!G9="","",'Data Entry'!G9)</f>
        <v/>
      </c>
      <c r="AR113" s="193" t="str">
        <f>IF('Data Entry'!H9="","",'Data Entry'!H9)</f>
        <v/>
      </c>
      <c r="AS113" s="193" t="str">
        <f>IF('Data Entry'!M9="","",'Data Entry'!M9)</f>
        <v xml:space="preserve"> </v>
      </c>
    </row>
    <row r="114" spans="21:45" hidden="1">
      <c r="U114" s="38" t="s">
        <v>94</v>
      </c>
      <c r="V114" s="38">
        <v>2</v>
      </c>
      <c r="W114" s="193">
        <f>IF('Data Entry'!A10="","",'Data Entry'!A10)</f>
        <v>3</v>
      </c>
      <c r="X114" s="193" t="str">
        <f>IF('Data Entry'!B10="","",'Data Entry'!B10)</f>
        <v/>
      </c>
      <c r="Y114" s="193">
        <f>'PATRAK-C'!K10</f>
        <v>0</v>
      </c>
      <c r="Z114" s="193" t="str">
        <f>'PATRAK-C'!L10</f>
        <v>E</v>
      </c>
      <c r="AA114" s="193">
        <f>'PATRAK-C'!S10</f>
        <v>0</v>
      </c>
      <c r="AB114" s="193" t="str">
        <f>'PATRAK-C'!T10</f>
        <v>E</v>
      </c>
      <c r="AC114" s="193" t="e">
        <f>'PATRAK-C'!#REF!</f>
        <v>#REF!</v>
      </c>
      <c r="AD114" s="193" t="e">
        <f>'PATRAK-C'!#REF!</f>
        <v>#REF!</v>
      </c>
      <c r="AE114" s="193">
        <f>'PATRAK-C'!AA10</f>
        <v>0</v>
      </c>
      <c r="AF114" s="193" t="str">
        <f>'PATRAK-C'!AB10</f>
        <v>E</v>
      </c>
      <c r="AG114" s="193">
        <f>'PATRAK-C'!AI10</f>
        <v>0</v>
      </c>
      <c r="AH114" s="193" t="str">
        <f>'PATRAK-C'!AJ10</f>
        <v>E</v>
      </c>
      <c r="AI114" s="193" t="str">
        <f>'PATRAK-C'!AK10</f>
        <v/>
      </c>
      <c r="AJ114" s="193" t="str">
        <f>'PATRAK-C'!AL10</f>
        <v/>
      </c>
      <c r="AK114" s="193" t="str">
        <f>'PATRAK-C'!AM10</f>
        <v/>
      </c>
      <c r="AL114" s="193" t="str">
        <f>'PATRAK-C'!AN10</f>
        <v/>
      </c>
      <c r="AM114" s="193" t="str">
        <f>IF('Data Entry'!C10="","",'Data Entry'!C10)</f>
        <v/>
      </c>
      <c r="AN114" s="226" t="str">
        <f>IF('Data Entry'!D10="","",'Data Entry'!D10)</f>
        <v/>
      </c>
      <c r="AO114" s="193" t="str">
        <f>IF('Data Entry'!E10="","",'Data Entry'!E10)</f>
        <v/>
      </c>
      <c r="AP114" s="193" t="str">
        <f>IF('Data Entry'!F10="","",'Data Entry'!F10)</f>
        <v/>
      </c>
      <c r="AQ114" s="193" t="str">
        <f>IF('Data Entry'!G10="","",'Data Entry'!G10)</f>
        <v/>
      </c>
      <c r="AR114" s="193" t="str">
        <f>IF('Data Entry'!H10="","",'Data Entry'!H10)</f>
        <v/>
      </c>
      <c r="AS114" s="193" t="str">
        <f>IF('Data Entry'!M10="","",'Data Entry'!M10)</f>
        <v xml:space="preserve"> </v>
      </c>
    </row>
    <row r="115" spans="21:45" hidden="1">
      <c r="U115" s="38" t="s">
        <v>101</v>
      </c>
      <c r="V115" s="38">
        <v>2</v>
      </c>
      <c r="W115" s="193">
        <f>IF('Data Entry'!A11="","",'Data Entry'!A11)</f>
        <v>4</v>
      </c>
      <c r="X115" s="193" t="str">
        <f>IF('Data Entry'!B11="","",'Data Entry'!B11)</f>
        <v/>
      </c>
      <c r="Y115" s="193">
        <f>'PATRAK-C'!K11</f>
        <v>0</v>
      </c>
      <c r="Z115" s="193" t="str">
        <f>'PATRAK-C'!L11</f>
        <v>E</v>
      </c>
      <c r="AA115" s="193">
        <f>'PATRAK-C'!S11</f>
        <v>0</v>
      </c>
      <c r="AB115" s="193" t="str">
        <f>'PATRAK-C'!T11</f>
        <v>E</v>
      </c>
      <c r="AC115" s="193" t="e">
        <f>'PATRAK-C'!#REF!</f>
        <v>#REF!</v>
      </c>
      <c r="AD115" s="193" t="e">
        <f>'PATRAK-C'!#REF!</f>
        <v>#REF!</v>
      </c>
      <c r="AE115" s="193">
        <f>'PATRAK-C'!AA11</f>
        <v>0</v>
      </c>
      <c r="AF115" s="193" t="str">
        <f>'PATRAK-C'!AB11</f>
        <v>E</v>
      </c>
      <c r="AG115" s="193">
        <f>'PATRAK-C'!AI11</f>
        <v>0</v>
      </c>
      <c r="AH115" s="193" t="str">
        <f>'PATRAK-C'!AJ11</f>
        <v>E</v>
      </c>
      <c r="AI115" s="193" t="str">
        <f>'PATRAK-C'!AK11</f>
        <v/>
      </c>
      <c r="AJ115" s="193" t="str">
        <f>'PATRAK-C'!AL11</f>
        <v/>
      </c>
      <c r="AK115" s="193" t="str">
        <f>'PATRAK-C'!AM11</f>
        <v/>
      </c>
      <c r="AL115" s="193" t="str">
        <f>'PATRAK-C'!AN11</f>
        <v/>
      </c>
      <c r="AM115" s="193" t="str">
        <f>IF('Data Entry'!C11="","",'Data Entry'!C11)</f>
        <v/>
      </c>
      <c r="AN115" s="226" t="str">
        <f>IF('Data Entry'!D11="","",'Data Entry'!D11)</f>
        <v/>
      </c>
      <c r="AO115" s="193" t="str">
        <f>IF('Data Entry'!E11="","",'Data Entry'!E11)</f>
        <v/>
      </c>
      <c r="AP115" s="193" t="str">
        <f>IF('Data Entry'!F11="","",'Data Entry'!F11)</f>
        <v/>
      </c>
      <c r="AQ115" s="193" t="str">
        <f>IF('Data Entry'!G11="","",'Data Entry'!G11)</f>
        <v/>
      </c>
      <c r="AR115" s="193" t="str">
        <f>IF('Data Entry'!H11="","",'Data Entry'!H11)</f>
        <v/>
      </c>
      <c r="AS115" s="193" t="str">
        <f>IF('Data Entry'!M11="","",'Data Entry'!M11)</f>
        <v xml:space="preserve"> </v>
      </c>
    </row>
    <row r="116" spans="21:45" hidden="1">
      <c r="U116" s="38" t="s">
        <v>104</v>
      </c>
      <c r="V116" s="38">
        <v>2</v>
      </c>
      <c r="W116" s="193">
        <f>IF('Data Entry'!A12="","",'Data Entry'!A12)</f>
        <v>5</v>
      </c>
      <c r="X116" s="193" t="str">
        <f>IF('Data Entry'!B12="","",'Data Entry'!B12)</f>
        <v/>
      </c>
      <c r="Y116" s="193">
        <f>'PATRAK-C'!K12</f>
        <v>0</v>
      </c>
      <c r="Z116" s="193" t="str">
        <f>'PATRAK-C'!L12</f>
        <v>E</v>
      </c>
      <c r="AA116" s="193">
        <f>'PATRAK-C'!S12</f>
        <v>0</v>
      </c>
      <c r="AB116" s="193" t="str">
        <f>'PATRAK-C'!T12</f>
        <v>E</v>
      </c>
      <c r="AC116" s="193" t="e">
        <f>'PATRAK-C'!#REF!</f>
        <v>#REF!</v>
      </c>
      <c r="AD116" s="193" t="e">
        <f>'PATRAK-C'!#REF!</f>
        <v>#REF!</v>
      </c>
      <c r="AE116" s="193">
        <f>'PATRAK-C'!AA12</f>
        <v>0</v>
      </c>
      <c r="AF116" s="193" t="str">
        <f>'PATRAK-C'!AB12</f>
        <v>E</v>
      </c>
      <c r="AG116" s="193">
        <f>'PATRAK-C'!AI12</f>
        <v>0</v>
      </c>
      <c r="AH116" s="193" t="str">
        <f>'PATRAK-C'!AJ12</f>
        <v>E</v>
      </c>
      <c r="AI116" s="193" t="str">
        <f>'PATRAK-C'!AK12</f>
        <v/>
      </c>
      <c r="AJ116" s="193" t="str">
        <f>'PATRAK-C'!AL12</f>
        <v/>
      </c>
      <c r="AK116" s="193" t="str">
        <f>'PATRAK-C'!AM12</f>
        <v/>
      </c>
      <c r="AL116" s="193" t="str">
        <f>'PATRAK-C'!AN12</f>
        <v/>
      </c>
      <c r="AM116" s="193" t="str">
        <f>IF('Data Entry'!C12="","",'Data Entry'!C12)</f>
        <v/>
      </c>
      <c r="AN116" s="226" t="str">
        <f>IF('Data Entry'!D12="","",'Data Entry'!D12)</f>
        <v/>
      </c>
      <c r="AO116" s="193" t="str">
        <f>IF('Data Entry'!E12="","",'Data Entry'!E12)</f>
        <v/>
      </c>
      <c r="AP116" s="193" t="str">
        <f>IF('Data Entry'!F12="","",'Data Entry'!F12)</f>
        <v/>
      </c>
      <c r="AQ116" s="193" t="str">
        <f>IF('Data Entry'!G12="","",'Data Entry'!G12)</f>
        <v/>
      </c>
      <c r="AR116" s="193" t="str">
        <f>IF('Data Entry'!H12="","",'Data Entry'!H12)</f>
        <v/>
      </c>
      <c r="AS116" s="193" t="str">
        <f>IF('Data Entry'!M12="","",'Data Entry'!M12)</f>
        <v xml:space="preserve"> </v>
      </c>
    </row>
    <row r="117" spans="21:45" hidden="1">
      <c r="U117" s="38" t="s">
        <v>106</v>
      </c>
      <c r="V117" s="38">
        <v>2</v>
      </c>
      <c r="W117" s="193">
        <f>IF('Data Entry'!A13="","",'Data Entry'!A13)</f>
        <v>6</v>
      </c>
      <c r="X117" s="193" t="str">
        <f>IF('Data Entry'!B13="","",'Data Entry'!B13)</f>
        <v/>
      </c>
      <c r="Y117" s="193">
        <f>'PATRAK-C'!K13</f>
        <v>0</v>
      </c>
      <c r="Z117" s="193" t="str">
        <f>'PATRAK-C'!L13</f>
        <v>E</v>
      </c>
      <c r="AA117" s="193">
        <f>'PATRAK-C'!S13</f>
        <v>0</v>
      </c>
      <c r="AB117" s="193" t="str">
        <f>'PATRAK-C'!T13</f>
        <v>E</v>
      </c>
      <c r="AC117" s="193" t="e">
        <f>'PATRAK-C'!#REF!</f>
        <v>#REF!</v>
      </c>
      <c r="AD117" s="193" t="e">
        <f>'PATRAK-C'!#REF!</f>
        <v>#REF!</v>
      </c>
      <c r="AE117" s="193">
        <f>'PATRAK-C'!AA13</f>
        <v>0</v>
      </c>
      <c r="AF117" s="193" t="str">
        <f>'PATRAK-C'!AB13</f>
        <v>E</v>
      </c>
      <c r="AG117" s="193">
        <f>'PATRAK-C'!AI13</f>
        <v>0</v>
      </c>
      <c r="AH117" s="193" t="str">
        <f>'PATRAK-C'!AJ13</f>
        <v>E</v>
      </c>
      <c r="AI117" s="193" t="str">
        <f>'PATRAK-C'!AK13</f>
        <v/>
      </c>
      <c r="AJ117" s="193" t="str">
        <f>'PATRAK-C'!AL13</f>
        <v/>
      </c>
      <c r="AK117" s="193" t="str">
        <f>'PATRAK-C'!AM13</f>
        <v/>
      </c>
      <c r="AL117" s="193" t="str">
        <f>'PATRAK-C'!AN13</f>
        <v/>
      </c>
      <c r="AM117" s="193" t="str">
        <f>IF('Data Entry'!C13="","",'Data Entry'!C13)</f>
        <v/>
      </c>
      <c r="AN117" s="226" t="str">
        <f>IF('Data Entry'!D13="","",'Data Entry'!D13)</f>
        <v/>
      </c>
      <c r="AO117" s="193" t="str">
        <f>IF('Data Entry'!E13="","",'Data Entry'!E13)</f>
        <v/>
      </c>
      <c r="AP117" s="193" t="str">
        <f>IF('Data Entry'!F13="","",'Data Entry'!F13)</f>
        <v/>
      </c>
      <c r="AQ117" s="193" t="str">
        <f>IF('Data Entry'!G13="","",'Data Entry'!G13)</f>
        <v/>
      </c>
      <c r="AR117" s="193" t="str">
        <f>IF('Data Entry'!H13="","",'Data Entry'!H13)</f>
        <v/>
      </c>
      <c r="AS117" s="193" t="str">
        <f>IF('Data Entry'!M13="","",'Data Entry'!M13)</f>
        <v xml:space="preserve"> </v>
      </c>
    </row>
    <row r="118" spans="21:45" hidden="1">
      <c r="U118" s="38" t="s">
        <v>279</v>
      </c>
      <c r="V118" s="38">
        <v>2</v>
      </c>
      <c r="W118" s="193">
        <f>IF('Data Entry'!A14="","",'Data Entry'!A14)</f>
        <v>7</v>
      </c>
      <c r="X118" s="193" t="str">
        <f>IF('Data Entry'!B14="","",'Data Entry'!B14)</f>
        <v/>
      </c>
      <c r="Y118" s="193">
        <f>'PATRAK-C'!K14</f>
        <v>0</v>
      </c>
      <c r="Z118" s="193" t="str">
        <f>'PATRAK-C'!L14</f>
        <v>E</v>
      </c>
      <c r="AA118" s="193">
        <f>'PATRAK-C'!S14</f>
        <v>0</v>
      </c>
      <c r="AB118" s="193" t="str">
        <f>'PATRAK-C'!T14</f>
        <v>E</v>
      </c>
      <c r="AC118" s="193" t="e">
        <f>'PATRAK-C'!#REF!</f>
        <v>#REF!</v>
      </c>
      <c r="AD118" s="193" t="e">
        <f>'PATRAK-C'!#REF!</f>
        <v>#REF!</v>
      </c>
      <c r="AE118" s="193">
        <f>'PATRAK-C'!AA14</f>
        <v>0</v>
      </c>
      <c r="AF118" s="193" t="str">
        <f>'PATRAK-C'!AB14</f>
        <v>E</v>
      </c>
      <c r="AG118" s="193">
        <f>'PATRAK-C'!AI14</f>
        <v>0</v>
      </c>
      <c r="AH118" s="193" t="str">
        <f>'PATRAK-C'!AJ14</f>
        <v>E</v>
      </c>
      <c r="AI118" s="193" t="str">
        <f>'PATRAK-C'!AK14</f>
        <v/>
      </c>
      <c r="AJ118" s="193" t="str">
        <f>'PATRAK-C'!AL14</f>
        <v/>
      </c>
      <c r="AK118" s="193" t="str">
        <f>'PATRAK-C'!AM14</f>
        <v/>
      </c>
      <c r="AL118" s="193" t="str">
        <f>'PATRAK-C'!AN14</f>
        <v/>
      </c>
      <c r="AM118" s="193" t="str">
        <f>IF('Data Entry'!C14="","",'Data Entry'!C14)</f>
        <v/>
      </c>
      <c r="AN118" s="226" t="str">
        <f>IF('Data Entry'!D14="","",'Data Entry'!D14)</f>
        <v/>
      </c>
      <c r="AO118" s="193" t="str">
        <f>IF('Data Entry'!E14="","",'Data Entry'!E14)</f>
        <v/>
      </c>
      <c r="AP118" s="193" t="str">
        <f>IF('Data Entry'!F14="","",'Data Entry'!F14)</f>
        <v/>
      </c>
      <c r="AQ118" s="193" t="str">
        <f>IF('Data Entry'!G14="","",'Data Entry'!G14)</f>
        <v/>
      </c>
      <c r="AR118" s="193" t="str">
        <f>IF('Data Entry'!H14="","",'Data Entry'!H14)</f>
        <v/>
      </c>
      <c r="AS118" s="193" t="str">
        <f>IF('Data Entry'!M14="","",'Data Entry'!M14)</f>
        <v xml:space="preserve"> </v>
      </c>
    </row>
    <row r="119" spans="21:45" hidden="1">
      <c r="U119" s="38" t="s">
        <v>280</v>
      </c>
      <c r="V119" s="38">
        <v>2</v>
      </c>
      <c r="W119" s="193">
        <f>IF('Data Entry'!A15="","",'Data Entry'!A15)</f>
        <v>8</v>
      </c>
      <c r="X119" s="193" t="str">
        <f>IF('Data Entry'!B15="","",'Data Entry'!B15)</f>
        <v/>
      </c>
      <c r="Y119" s="193">
        <f>'PATRAK-C'!K15</f>
        <v>0</v>
      </c>
      <c r="Z119" s="193" t="str">
        <f>'PATRAK-C'!L15</f>
        <v>E</v>
      </c>
      <c r="AA119" s="193">
        <f>'PATRAK-C'!S15</f>
        <v>0</v>
      </c>
      <c r="AB119" s="193" t="str">
        <f>'PATRAK-C'!T15</f>
        <v>E</v>
      </c>
      <c r="AC119" s="193" t="e">
        <f>'PATRAK-C'!#REF!</f>
        <v>#REF!</v>
      </c>
      <c r="AD119" s="193" t="e">
        <f>'PATRAK-C'!#REF!</f>
        <v>#REF!</v>
      </c>
      <c r="AE119" s="193">
        <f>'PATRAK-C'!AA15</f>
        <v>0</v>
      </c>
      <c r="AF119" s="193" t="str">
        <f>'PATRAK-C'!AB15</f>
        <v>E</v>
      </c>
      <c r="AG119" s="193">
        <f>'PATRAK-C'!AI15</f>
        <v>0</v>
      </c>
      <c r="AH119" s="193" t="str">
        <f>'PATRAK-C'!AJ15</f>
        <v>E</v>
      </c>
      <c r="AI119" s="193" t="str">
        <f>'PATRAK-C'!AK15</f>
        <v/>
      </c>
      <c r="AJ119" s="193" t="str">
        <f>'PATRAK-C'!AL15</f>
        <v/>
      </c>
      <c r="AK119" s="193" t="str">
        <f>'PATRAK-C'!AM15</f>
        <v/>
      </c>
      <c r="AL119" s="193" t="str">
        <f>'PATRAK-C'!AN15</f>
        <v/>
      </c>
      <c r="AM119" s="193" t="str">
        <f>IF('Data Entry'!C15="","",'Data Entry'!C15)</f>
        <v/>
      </c>
      <c r="AN119" s="226" t="str">
        <f>IF('Data Entry'!D15="","",'Data Entry'!D15)</f>
        <v/>
      </c>
      <c r="AO119" s="193" t="str">
        <f>IF('Data Entry'!E15="","",'Data Entry'!E15)</f>
        <v/>
      </c>
      <c r="AP119" s="193" t="str">
        <f>IF('Data Entry'!F15="","",'Data Entry'!F15)</f>
        <v/>
      </c>
      <c r="AQ119" s="193" t="str">
        <f>IF('Data Entry'!G15="","",'Data Entry'!G15)</f>
        <v/>
      </c>
      <c r="AR119" s="193" t="str">
        <f>IF('Data Entry'!H15="","",'Data Entry'!H15)</f>
        <v/>
      </c>
      <c r="AS119" s="193" t="str">
        <f>IF('Data Entry'!M15="","",'Data Entry'!M15)</f>
        <v xml:space="preserve"> </v>
      </c>
    </row>
    <row r="120" spans="21:45" hidden="1">
      <c r="U120" s="38" t="s">
        <v>281</v>
      </c>
      <c r="V120" s="38">
        <v>2</v>
      </c>
      <c r="W120" s="193">
        <f>IF('Data Entry'!A16="","",'Data Entry'!A16)</f>
        <v>9</v>
      </c>
      <c r="X120" s="193" t="str">
        <f>IF('Data Entry'!B16="","",'Data Entry'!B16)</f>
        <v/>
      </c>
      <c r="Y120" s="193">
        <f>'PATRAK-C'!K16</f>
        <v>0</v>
      </c>
      <c r="Z120" s="193" t="str">
        <f>'PATRAK-C'!L16</f>
        <v>E</v>
      </c>
      <c r="AA120" s="193">
        <f>'PATRAK-C'!S16</f>
        <v>0</v>
      </c>
      <c r="AB120" s="193" t="str">
        <f>'PATRAK-C'!T16</f>
        <v>E</v>
      </c>
      <c r="AC120" s="193" t="e">
        <f>'PATRAK-C'!#REF!</f>
        <v>#REF!</v>
      </c>
      <c r="AD120" s="193" t="e">
        <f>'PATRAK-C'!#REF!</f>
        <v>#REF!</v>
      </c>
      <c r="AE120" s="193">
        <f>'PATRAK-C'!AA16</f>
        <v>0</v>
      </c>
      <c r="AF120" s="193" t="str">
        <f>'PATRAK-C'!AB16</f>
        <v>E</v>
      </c>
      <c r="AG120" s="193">
        <f>'PATRAK-C'!AI16</f>
        <v>0</v>
      </c>
      <c r="AH120" s="193" t="str">
        <f>'PATRAK-C'!AJ16</f>
        <v>E</v>
      </c>
      <c r="AI120" s="193" t="str">
        <f>'PATRAK-C'!AK16</f>
        <v/>
      </c>
      <c r="AJ120" s="193" t="str">
        <f>'PATRAK-C'!AL16</f>
        <v/>
      </c>
      <c r="AK120" s="193" t="str">
        <f>'PATRAK-C'!AM16</f>
        <v/>
      </c>
      <c r="AL120" s="193" t="str">
        <f>'PATRAK-C'!AN16</f>
        <v/>
      </c>
      <c r="AM120" s="193" t="str">
        <f>IF('Data Entry'!C16="","",'Data Entry'!C16)</f>
        <v/>
      </c>
      <c r="AN120" s="226" t="str">
        <f>IF('Data Entry'!D16="","",'Data Entry'!D16)</f>
        <v/>
      </c>
      <c r="AO120" s="193" t="str">
        <f>IF('Data Entry'!E16="","",'Data Entry'!E16)</f>
        <v/>
      </c>
      <c r="AP120" s="193" t="str">
        <f>IF('Data Entry'!F16="","",'Data Entry'!F16)</f>
        <v/>
      </c>
      <c r="AQ120" s="193" t="str">
        <f>IF('Data Entry'!G16="","",'Data Entry'!G16)</f>
        <v/>
      </c>
      <c r="AR120" s="193" t="str">
        <f>IF('Data Entry'!H16="","",'Data Entry'!H16)</f>
        <v/>
      </c>
      <c r="AS120" s="193" t="str">
        <f>IF('Data Entry'!M16="","",'Data Entry'!M16)</f>
        <v xml:space="preserve"> </v>
      </c>
    </row>
    <row r="121" spans="21:45" hidden="1">
      <c r="U121" s="38" t="s">
        <v>282</v>
      </c>
      <c r="V121" s="38">
        <v>2</v>
      </c>
      <c r="W121" s="193">
        <f>IF('Data Entry'!A17="","",'Data Entry'!A17)</f>
        <v>10</v>
      </c>
      <c r="X121" s="193" t="str">
        <f>IF('Data Entry'!B17="","",'Data Entry'!B17)</f>
        <v/>
      </c>
      <c r="Y121" s="193">
        <f>'PATRAK-C'!K17</f>
        <v>0</v>
      </c>
      <c r="Z121" s="193" t="str">
        <f>'PATRAK-C'!L17</f>
        <v>E</v>
      </c>
      <c r="AA121" s="193">
        <f>'PATRAK-C'!S17</f>
        <v>0</v>
      </c>
      <c r="AB121" s="193" t="str">
        <f>'PATRAK-C'!T17</f>
        <v>E</v>
      </c>
      <c r="AC121" s="193" t="e">
        <f>'PATRAK-C'!#REF!</f>
        <v>#REF!</v>
      </c>
      <c r="AD121" s="193" t="e">
        <f>'PATRAK-C'!#REF!</f>
        <v>#REF!</v>
      </c>
      <c r="AE121" s="193">
        <f>'PATRAK-C'!AA17</f>
        <v>0</v>
      </c>
      <c r="AF121" s="193" t="str">
        <f>'PATRAK-C'!AB17</f>
        <v>E</v>
      </c>
      <c r="AG121" s="193">
        <f>'PATRAK-C'!AI17</f>
        <v>0</v>
      </c>
      <c r="AH121" s="193" t="str">
        <f>'PATRAK-C'!AJ17</f>
        <v>E</v>
      </c>
      <c r="AI121" s="193" t="str">
        <f>'PATRAK-C'!AK17</f>
        <v/>
      </c>
      <c r="AJ121" s="193" t="str">
        <f>'PATRAK-C'!AL17</f>
        <v/>
      </c>
      <c r="AK121" s="193" t="str">
        <f>'PATRAK-C'!AM17</f>
        <v/>
      </c>
      <c r="AL121" s="193" t="str">
        <f>'PATRAK-C'!AN17</f>
        <v/>
      </c>
      <c r="AM121" s="193" t="str">
        <f>IF('Data Entry'!C17="","",'Data Entry'!C17)</f>
        <v/>
      </c>
      <c r="AN121" s="226" t="str">
        <f>IF('Data Entry'!D17="","",'Data Entry'!D17)</f>
        <v/>
      </c>
      <c r="AO121" s="193" t="str">
        <f>IF('Data Entry'!E17="","",'Data Entry'!E17)</f>
        <v/>
      </c>
      <c r="AP121" s="193" t="str">
        <f>IF('Data Entry'!F17="","",'Data Entry'!F17)</f>
        <v/>
      </c>
      <c r="AQ121" s="193" t="str">
        <f>IF('Data Entry'!G17="","",'Data Entry'!G17)</f>
        <v/>
      </c>
      <c r="AR121" s="193" t="str">
        <f>IF('Data Entry'!H17="","",'Data Entry'!H17)</f>
        <v/>
      </c>
      <c r="AS121" s="193" t="str">
        <f>IF('Data Entry'!M17="","",'Data Entry'!M17)</f>
        <v xml:space="preserve"> </v>
      </c>
    </row>
    <row r="122" spans="21:45" hidden="1">
      <c r="U122" s="38" t="s">
        <v>283</v>
      </c>
      <c r="V122" s="38">
        <v>2</v>
      </c>
      <c r="W122" s="193">
        <f>IF('Data Entry'!A18="","",'Data Entry'!A18)</f>
        <v>11</v>
      </c>
      <c r="X122" s="193" t="str">
        <f>IF('Data Entry'!B18="","",'Data Entry'!B18)</f>
        <v/>
      </c>
      <c r="Y122" s="193">
        <f>'PATRAK-C'!K18</f>
        <v>0</v>
      </c>
      <c r="Z122" s="193" t="str">
        <f>'PATRAK-C'!L18</f>
        <v>E</v>
      </c>
      <c r="AA122" s="193">
        <f>'PATRAK-C'!S18</f>
        <v>0</v>
      </c>
      <c r="AB122" s="193" t="str">
        <f>'PATRAK-C'!T18</f>
        <v>E</v>
      </c>
      <c r="AC122" s="193" t="e">
        <f>'PATRAK-C'!#REF!</f>
        <v>#REF!</v>
      </c>
      <c r="AD122" s="193" t="e">
        <f>'PATRAK-C'!#REF!</f>
        <v>#REF!</v>
      </c>
      <c r="AE122" s="193">
        <f>'PATRAK-C'!AA18</f>
        <v>0</v>
      </c>
      <c r="AF122" s="193" t="str">
        <f>'PATRAK-C'!AB18</f>
        <v>E</v>
      </c>
      <c r="AG122" s="193">
        <f>'PATRAK-C'!AI18</f>
        <v>0</v>
      </c>
      <c r="AH122" s="193" t="str">
        <f>'PATRAK-C'!AJ18</f>
        <v>E</v>
      </c>
      <c r="AI122" s="193" t="str">
        <f>'PATRAK-C'!AK18</f>
        <v/>
      </c>
      <c r="AJ122" s="193" t="str">
        <f>'PATRAK-C'!AL18</f>
        <v/>
      </c>
      <c r="AK122" s="193" t="str">
        <f>'PATRAK-C'!AM18</f>
        <v/>
      </c>
      <c r="AL122" s="193" t="str">
        <f>'PATRAK-C'!AN18</f>
        <v/>
      </c>
      <c r="AM122" s="193" t="str">
        <f>IF('Data Entry'!C18="","",'Data Entry'!C18)</f>
        <v/>
      </c>
      <c r="AN122" s="226" t="str">
        <f>IF('Data Entry'!D18="","",'Data Entry'!D18)</f>
        <v/>
      </c>
      <c r="AO122" s="193" t="str">
        <f>IF('Data Entry'!E18="","",'Data Entry'!E18)</f>
        <v/>
      </c>
      <c r="AP122" s="193" t="str">
        <f>IF('Data Entry'!F18="","",'Data Entry'!F18)</f>
        <v/>
      </c>
      <c r="AQ122" s="193" t="str">
        <f>IF('Data Entry'!G18="","",'Data Entry'!G18)</f>
        <v/>
      </c>
      <c r="AR122" s="193" t="str">
        <f>IF('Data Entry'!H18="","",'Data Entry'!H18)</f>
        <v/>
      </c>
      <c r="AS122" s="193" t="str">
        <f>IF('Data Entry'!M18="","",'Data Entry'!M18)</f>
        <v xml:space="preserve"> </v>
      </c>
    </row>
    <row r="123" spans="21:45" hidden="1">
      <c r="U123" s="38" t="s">
        <v>284</v>
      </c>
      <c r="V123" s="38">
        <v>2</v>
      </c>
      <c r="W123" s="193">
        <f>IF('Data Entry'!A19="","",'Data Entry'!A19)</f>
        <v>12</v>
      </c>
      <c r="X123" s="193" t="str">
        <f>IF('Data Entry'!B19="","",'Data Entry'!B19)</f>
        <v/>
      </c>
      <c r="Y123" s="193">
        <f>'PATRAK-C'!K19</f>
        <v>0</v>
      </c>
      <c r="Z123" s="193" t="str">
        <f>'PATRAK-C'!L19</f>
        <v>E</v>
      </c>
      <c r="AA123" s="193">
        <f>'PATRAK-C'!S19</f>
        <v>0</v>
      </c>
      <c r="AB123" s="193" t="str">
        <f>'PATRAK-C'!T19</f>
        <v>E</v>
      </c>
      <c r="AC123" s="193" t="e">
        <f>'PATRAK-C'!#REF!</f>
        <v>#REF!</v>
      </c>
      <c r="AD123" s="193" t="e">
        <f>'PATRAK-C'!#REF!</f>
        <v>#REF!</v>
      </c>
      <c r="AE123" s="193">
        <f>'PATRAK-C'!AA19</f>
        <v>0</v>
      </c>
      <c r="AF123" s="193" t="str">
        <f>'PATRAK-C'!AB19</f>
        <v>E</v>
      </c>
      <c r="AG123" s="193">
        <f>'PATRAK-C'!AI19</f>
        <v>0</v>
      </c>
      <c r="AH123" s="193" t="str">
        <f>'PATRAK-C'!AJ19</f>
        <v>E</v>
      </c>
      <c r="AI123" s="193" t="str">
        <f>'PATRAK-C'!AK19</f>
        <v/>
      </c>
      <c r="AJ123" s="193" t="str">
        <f>'PATRAK-C'!AL19</f>
        <v/>
      </c>
      <c r="AK123" s="193" t="str">
        <f>'PATRAK-C'!AM19</f>
        <v/>
      </c>
      <c r="AL123" s="193" t="str">
        <f>'PATRAK-C'!AN19</f>
        <v/>
      </c>
      <c r="AM123" s="193" t="str">
        <f>IF('Data Entry'!C19="","",'Data Entry'!C19)</f>
        <v/>
      </c>
      <c r="AN123" s="226" t="str">
        <f>IF('Data Entry'!D19="","",'Data Entry'!D19)</f>
        <v/>
      </c>
      <c r="AO123" s="193" t="str">
        <f>IF('Data Entry'!E19="","",'Data Entry'!E19)</f>
        <v/>
      </c>
      <c r="AP123" s="193" t="str">
        <f>IF('Data Entry'!F19="","",'Data Entry'!F19)</f>
        <v/>
      </c>
      <c r="AQ123" s="193" t="str">
        <f>IF('Data Entry'!G19="","",'Data Entry'!G19)</f>
        <v/>
      </c>
      <c r="AR123" s="193" t="str">
        <f>IF('Data Entry'!H19="","",'Data Entry'!H19)</f>
        <v/>
      </c>
      <c r="AS123" s="193" t="str">
        <f>IF('Data Entry'!M19="","",'Data Entry'!M19)</f>
        <v xml:space="preserve"> </v>
      </c>
    </row>
    <row r="124" spans="21:45" hidden="1">
      <c r="U124" s="38" t="s">
        <v>285</v>
      </c>
      <c r="V124" s="38">
        <v>2</v>
      </c>
      <c r="W124" s="193">
        <f>IF('Data Entry'!A20="","",'Data Entry'!A20)</f>
        <v>13</v>
      </c>
      <c r="X124" s="193" t="str">
        <f>IF('Data Entry'!B20="","",'Data Entry'!B20)</f>
        <v/>
      </c>
      <c r="Y124" s="193">
        <f>'PATRAK-C'!K20</f>
        <v>0</v>
      </c>
      <c r="Z124" s="193" t="str">
        <f>'PATRAK-C'!L20</f>
        <v>E</v>
      </c>
      <c r="AA124" s="193">
        <f>'PATRAK-C'!S20</f>
        <v>0</v>
      </c>
      <c r="AB124" s="193" t="str">
        <f>'PATRAK-C'!T20</f>
        <v>E</v>
      </c>
      <c r="AC124" s="193" t="e">
        <f>'PATRAK-C'!#REF!</f>
        <v>#REF!</v>
      </c>
      <c r="AD124" s="193" t="e">
        <f>'PATRAK-C'!#REF!</f>
        <v>#REF!</v>
      </c>
      <c r="AE124" s="193">
        <f>'PATRAK-C'!AA20</f>
        <v>0</v>
      </c>
      <c r="AF124" s="193" t="str">
        <f>'PATRAK-C'!AB20</f>
        <v>E</v>
      </c>
      <c r="AG124" s="193">
        <f>'PATRAK-C'!AI20</f>
        <v>0</v>
      </c>
      <c r="AH124" s="193" t="str">
        <f>'PATRAK-C'!AJ20</f>
        <v>E</v>
      </c>
      <c r="AI124" s="193" t="str">
        <f>'PATRAK-C'!AK20</f>
        <v/>
      </c>
      <c r="AJ124" s="193" t="str">
        <f>'PATRAK-C'!AL20</f>
        <v/>
      </c>
      <c r="AK124" s="193" t="str">
        <f>'PATRAK-C'!AM20</f>
        <v/>
      </c>
      <c r="AL124" s="193" t="str">
        <f>'PATRAK-C'!AN20</f>
        <v/>
      </c>
      <c r="AM124" s="193" t="str">
        <f>IF('Data Entry'!C20="","",'Data Entry'!C20)</f>
        <v/>
      </c>
      <c r="AN124" s="226" t="str">
        <f>IF('Data Entry'!D20="","",'Data Entry'!D20)</f>
        <v/>
      </c>
      <c r="AO124" s="193" t="str">
        <f>IF('Data Entry'!E20="","",'Data Entry'!E20)</f>
        <v/>
      </c>
      <c r="AP124" s="193" t="str">
        <f>IF('Data Entry'!F20="","",'Data Entry'!F20)</f>
        <v/>
      </c>
      <c r="AQ124" s="193" t="str">
        <f>IF('Data Entry'!G20="","",'Data Entry'!G20)</f>
        <v/>
      </c>
      <c r="AR124" s="193" t="str">
        <f>IF('Data Entry'!H20="","",'Data Entry'!H20)</f>
        <v/>
      </c>
      <c r="AS124" s="193" t="str">
        <f>IF('Data Entry'!M20="","",'Data Entry'!M20)</f>
        <v xml:space="preserve"> </v>
      </c>
    </row>
    <row r="125" spans="21:45" hidden="1">
      <c r="U125" s="38" t="s">
        <v>286</v>
      </c>
      <c r="V125" s="38">
        <v>2</v>
      </c>
      <c r="W125" s="193">
        <f>IF('Data Entry'!A21="","",'Data Entry'!A21)</f>
        <v>14</v>
      </c>
      <c r="X125" s="193" t="str">
        <f>IF('Data Entry'!B21="","",'Data Entry'!B21)</f>
        <v/>
      </c>
      <c r="Y125" s="193">
        <f>'PATRAK-C'!K21</f>
        <v>0</v>
      </c>
      <c r="Z125" s="193" t="str">
        <f>'PATRAK-C'!L21</f>
        <v>E</v>
      </c>
      <c r="AA125" s="193">
        <f>'PATRAK-C'!S21</f>
        <v>0</v>
      </c>
      <c r="AB125" s="193" t="str">
        <f>'PATRAK-C'!T21</f>
        <v>E</v>
      </c>
      <c r="AC125" s="193" t="e">
        <f>'PATRAK-C'!#REF!</f>
        <v>#REF!</v>
      </c>
      <c r="AD125" s="193" t="e">
        <f>'PATRAK-C'!#REF!</f>
        <v>#REF!</v>
      </c>
      <c r="AE125" s="193">
        <f>'PATRAK-C'!AA21</f>
        <v>0</v>
      </c>
      <c r="AF125" s="193" t="str">
        <f>'PATRAK-C'!AB21</f>
        <v>E</v>
      </c>
      <c r="AG125" s="193">
        <f>'PATRAK-C'!AI21</f>
        <v>0</v>
      </c>
      <c r="AH125" s="193" t="str">
        <f>'PATRAK-C'!AJ21</f>
        <v>E</v>
      </c>
      <c r="AI125" s="193" t="str">
        <f>'PATRAK-C'!AK21</f>
        <v/>
      </c>
      <c r="AJ125" s="193" t="str">
        <f>'PATRAK-C'!AL21</f>
        <v/>
      </c>
      <c r="AK125" s="193" t="str">
        <f>'PATRAK-C'!AM21</f>
        <v/>
      </c>
      <c r="AL125" s="193" t="str">
        <f>'PATRAK-C'!AN21</f>
        <v/>
      </c>
      <c r="AM125" s="193" t="str">
        <f>IF('Data Entry'!C21="","",'Data Entry'!C21)</f>
        <v/>
      </c>
      <c r="AN125" s="226" t="str">
        <f>IF('Data Entry'!D21="","",'Data Entry'!D21)</f>
        <v/>
      </c>
      <c r="AO125" s="193" t="str">
        <f>IF('Data Entry'!E21="","",'Data Entry'!E21)</f>
        <v/>
      </c>
      <c r="AP125" s="193" t="str">
        <f>IF('Data Entry'!F21="","",'Data Entry'!F21)</f>
        <v/>
      </c>
      <c r="AQ125" s="193" t="str">
        <f>IF('Data Entry'!G21="","",'Data Entry'!G21)</f>
        <v/>
      </c>
      <c r="AR125" s="193" t="str">
        <f>IF('Data Entry'!H21="","",'Data Entry'!H21)</f>
        <v/>
      </c>
      <c r="AS125" s="193" t="str">
        <f>IF('Data Entry'!M21="","",'Data Entry'!M21)</f>
        <v xml:space="preserve"> </v>
      </c>
    </row>
    <row r="126" spans="21:45" hidden="1">
      <c r="U126" s="38" t="s">
        <v>287</v>
      </c>
      <c r="V126" s="38">
        <v>2</v>
      </c>
      <c r="W126" s="193">
        <f>IF('Data Entry'!A22="","",'Data Entry'!A22)</f>
        <v>15</v>
      </c>
      <c r="X126" s="193" t="str">
        <f>IF('Data Entry'!B22="","",'Data Entry'!B22)</f>
        <v/>
      </c>
      <c r="Y126" s="193">
        <f>'PATRAK-C'!K22</f>
        <v>0</v>
      </c>
      <c r="Z126" s="193" t="str">
        <f>'PATRAK-C'!L22</f>
        <v>E</v>
      </c>
      <c r="AA126" s="193">
        <f>'PATRAK-C'!S22</f>
        <v>0</v>
      </c>
      <c r="AB126" s="193" t="str">
        <f>'PATRAK-C'!T22</f>
        <v>E</v>
      </c>
      <c r="AC126" s="193" t="e">
        <f>'PATRAK-C'!#REF!</f>
        <v>#REF!</v>
      </c>
      <c r="AD126" s="193" t="e">
        <f>'PATRAK-C'!#REF!</f>
        <v>#REF!</v>
      </c>
      <c r="AE126" s="193">
        <f>'PATRAK-C'!AA22</f>
        <v>0</v>
      </c>
      <c r="AF126" s="193" t="str">
        <f>'PATRAK-C'!AB22</f>
        <v>E</v>
      </c>
      <c r="AG126" s="193">
        <f>'PATRAK-C'!AI22</f>
        <v>0</v>
      </c>
      <c r="AH126" s="193" t="str">
        <f>'PATRAK-C'!AJ22</f>
        <v>E</v>
      </c>
      <c r="AI126" s="193" t="str">
        <f>'PATRAK-C'!AK22</f>
        <v/>
      </c>
      <c r="AJ126" s="193" t="str">
        <f>'PATRAK-C'!AL22</f>
        <v/>
      </c>
      <c r="AK126" s="193" t="str">
        <f>'PATRAK-C'!AM22</f>
        <v/>
      </c>
      <c r="AL126" s="193" t="str">
        <f>'PATRAK-C'!AN22</f>
        <v/>
      </c>
      <c r="AM126" s="193" t="str">
        <f>IF('Data Entry'!C22="","",'Data Entry'!C22)</f>
        <v/>
      </c>
      <c r="AN126" s="226" t="str">
        <f>IF('Data Entry'!D22="","",'Data Entry'!D22)</f>
        <v/>
      </c>
      <c r="AO126" s="193" t="str">
        <f>IF('Data Entry'!E22="","",'Data Entry'!E22)</f>
        <v/>
      </c>
      <c r="AP126" s="193" t="str">
        <f>IF('Data Entry'!F22="","",'Data Entry'!F22)</f>
        <v/>
      </c>
      <c r="AQ126" s="193" t="str">
        <f>IF('Data Entry'!G22="","",'Data Entry'!G22)</f>
        <v/>
      </c>
      <c r="AR126" s="193" t="str">
        <f>IF('Data Entry'!H22="","",'Data Entry'!H22)</f>
        <v/>
      </c>
      <c r="AS126" s="193" t="str">
        <f>IF('Data Entry'!M22="","",'Data Entry'!M22)</f>
        <v xml:space="preserve"> </v>
      </c>
    </row>
    <row r="127" spans="21:45" hidden="1">
      <c r="U127" s="38" t="s">
        <v>288</v>
      </c>
      <c r="V127" s="38">
        <v>2</v>
      </c>
      <c r="W127" s="193">
        <f>IF('Data Entry'!A23="","",'Data Entry'!A23)</f>
        <v>16</v>
      </c>
      <c r="X127" s="193" t="str">
        <f>IF('Data Entry'!B23="","",'Data Entry'!B23)</f>
        <v/>
      </c>
      <c r="Y127" s="193">
        <f>'PATRAK-C'!K23</f>
        <v>0</v>
      </c>
      <c r="Z127" s="193" t="str">
        <f>'PATRAK-C'!L23</f>
        <v>E</v>
      </c>
      <c r="AA127" s="193">
        <f>'PATRAK-C'!S23</f>
        <v>0</v>
      </c>
      <c r="AB127" s="193" t="str">
        <f>'PATRAK-C'!T23</f>
        <v>E</v>
      </c>
      <c r="AC127" s="193" t="e">
        <f>'PATRAK-C'!#REF!</f>
        <v>#REF!</v>
      </c>
      <c r="AD127" s="193" t="e">
        <f>'PATRAK-C'!#REF!</f>
        <v>#REF!</v>
      </c>
      <c r="AE127" s="193">
        <f>'PATRAK-C'!AA23</f>
        <v>0</v>
      </c>
      <c r="AF127" s="193" t="str">
        <f>'PATRAK-C'!AB23</f>
        <v>E</v>
      </c>
      <c r="AG127" s="193">
        <f>'PATRAK-C'!AI23</f>
        <v>0</v>
      </c>
      <c r="AH127" s="193" t="str">
        <f>'PATRAK-C'!AJ23</f>
        <v>E</v>
      </c>
      <c r="AI127" s="193" t="str">
        <f>'PATRAK-C'!AK23</f>
        <v/>
      </c>
      <c r="AJ127" s="193" t="str">
        <f>'PATRAK-C'!AL23</f>
        <v/>
      </c>
      <c r="AK127" s="193" t="str">
        <f>'PATRAK-C'!AM23</f>
        <v/>
      </c>
      <c r="AL127" s="193" t="str">
        <f>'PATRAK-C'!AN23</f>
        <v/>
      </c>
      <c r="AM127" s="193" t="str">
        <f>IF('Data Entry'!C23="","",'Data Entry'!C23)</f>
        <v/>
      </c>
      <c r="AN127" s="226" t="str">
        <f>IF('Data Entry'!D23="","",'Data Entry'!D23)</f>
        <v/>
      </c>
      <c r="AO127" s="193" t="str">
        <f>IF('Data Entry'!E23="","",'Data Entry'!E23)</f>
        <v/>
      </c>
      <c r="AP127" s="193" t="str">
        <f>IF('Data Entry'!F23="","",'Data Entry'!F23)</f>
        <v/>
      </c>
      <c r="AQ127" s="193" t="str">
        <f>IF('Data Entry'!G23="","",'Data Entry'!G23)</f>
        <v/>
      </c>
      <c r="AR127" s="193" t="str">
        <f>IF('Data Entry'!H23="","",'Data Entry'!H23)</f>
        <v/>
      </c>
      <c r="AS127" s="193" t="str">
        <f>IF('Data Entry'!M23="","",'Data Entry'!M23)</f>
        <v xml:space="preserve"> </v>
      </c>
    </row>
    <row r="128" spans="21:45" hidden="1">
      <c r="U128" s="38" t="s">
        <v>289</v>
      </c>
      <c r="V128" s="38">
        <v>2</v>
      </c>
      <c r="W128" s="193">
        <f>IF('Data Entry'!A24="","",'Data Entry'!A24)</f>
        <v>17</v>
      </c>
      <c r="X128" s="193" t="str">
        <f>IF('Data Entry'!B24="","",'Data Entry'!B24)</f>
        <v/>
      </c>
      <c r="Y128" s="193">
        <f>'PATRAK-C'!K24</f>
        <v>0</v>
      </c>
      <c r="Z128" s="193" t="str">
        <f>'PATRAK-C'!L24</f>
        <v>E</v>
      </c>
      <c r="AA128" s="193">
        <f>'PATRAK-C'!S24</f>
        <v>0</v>
      </c>
      <c r="AB128" s="193" t="str">
        <f>'PATRAK-C'!T24</f>
        <v>E</v>
      </c>
      <c r="AC128" s="193" t="e">
        <f>'PATRAK-C'!#REF!</f>
        <v>#REF!</v>
      </c>
      <c r="AD128" s="193" t="e">
        <f>'PATRAK-C'!#REF!</f>
        <v>#REF!</v>
      </c>
      <c r="AE128" s="193">
        <f>'PATRAK-C'!AA24</f>
        <v>0</v>
      </c>
      <c r="AF128" s="193" t="str">
        <f>'PATRAK-C'!AB24</f>
        <v>E</v>
      </c>
      <c r="AG128" s="193">
        <f>'PATRAK-C'!AI24</f>
        <v>0</v>
      </c>
      <c r="AH128" s="193" t="str">
        <f>'PATRAK-C'!AJ24</f>
        <v>E</v>
      </c>
      <c r="AI128" s="193" t="str">
        <f>'PATRAK-C'!AK24</f>
        <v/>
      </c>
      <c r="AJ128" s="193" t="str">
        <f>'PATRAK-C'!AL24</f>
        <v/>
      </c>
      <c r="AK128" s="193" t="str">
        <f>'PATRAK-C'!AM24</f>
        <v/>
      </c>
      <c r="AL128" s="193" t="str">
        <f>'PATRAK-C'!AN24</f>
        <v/>
      </c>
      <c r="AM128" s="193" t="str">
        <f>IF('Data Entry'!C24="","",'Data Entry'!C24)</f>
        <v/>
      </c>
      <c r="AN128" s="226" t="str">
        <f>IF('Data Entry'!D24="","",'Data Entry'!D24)</f>
        <v/>
      </c>
      <c r="AO128" s="193" t="str">
        <f>IF('Data Entry'!E24="","",'Data Entry'!E24)</f>
        <v/>
      </c>
      <c r="AP128" s="193" t="str">
        <f>IF('Data Entry'!F24="","",'Data Entry'!F24)</f>
        <v/>
      </c>
      <c r="AQ128" s="193" t="str">
        <f>IF('Data Entry'!G24="","",'Data Entry'!G24)</f>
        <v/>
      </c>
      <c r="AR128" s="193" t="str">
        <f>IF('Data Entry'!H24="","",'Data Entry'!H24)</f>
        <v/>
      </c>
      <c r="AS128" s="193" t="str">
        <f>IF('Data Entry'!M24="","",'Data Entry'!M24)</f>
        <v xml:space="preserve"> </v>
      </c>
    </row>
    <row r="129" spans="21:45" hidden="1">
      <c r="U129" s="38" t="s">
        <v>290</v>
      </c>
      <c r="V129" s="38">
        <v>2</v>
      </c>
      <c r="W129" s="193">
        <f>IF('Data Entry'!A25="","",'Data Entry'!A25)</f>
        <v>18</v>
      </c>
      <c r="X129" s="193" t="str">
        <f>IF('Data Entry'!B25="","",'Data Entry'!B25)</f>
        <v/>
      </c>
      <c r="Y129" s="193">
        <f>'PATRAK-C'!K25</f>
        <v>0</v>
      </c>
      <c r="Z129" s="193" t="str">
        <f>'PATRAK-C'!L25</f>
        <v>E</v>
      </c>
      <c r="AA129" s="193">
        <f>'PATRAK-C'!S25</f>
        <v>0</v>
      </c>
      <c r="AB129" s="193" t="str">
        <f>'PATRAK-C'!T25</f>
        <v>E</v>
      </c>
      <c r="AC129" s="193" t="e">
        <f>'PATRAK-C'!#REF!</f>
        <v>#REF!</v>
      </c>
      <c r="AD129" s="193" t="e">
        <f>'PATRAK-C'!#REF!</f>
        <v>#REF!</v>
      </c>
      <c r="AE129" s="193">
        <f>'PATRAK-C'!AA25</f>
        <v>0</v>
      </c>
      <c r="AF129" s="193" t="str">
        <f>'PATRAK-C'!AB25</f>
        <v>E</v>
      </c>
      <c r="AG129" s="193">
        <f>'PATRAK-C'!AI25</f>
        <v>0</v>
      </c>
      <c r="AH129" s="193" t="str">
        <f>'PATRAK-C'!AJ25</f>
        <v>E</v>
      </c>
      <c r="AI129" s="193" t="str">
        <f>'PATRAK-C'!AK25</f>
        <v/>
      </c>
      <c r="AJ129" s="193" t="str">
        <f>'PATRAK-C'!AL25</f>
        <v/>
      </c>
      <c r="AK129" s="193" t="str">
        <f>'PATRAK-C'!AM25</f>
        <v/>
      </c>
      <c r="AL129" s="193" t="str">
        <f>'PATRAK-C'!AN25</f>
        <v/>
      </c>
      <c r="AM129" s="193" t="str">
        <f>IF('Data Entry'!C25="","",'Data Entry'!C25)</f>
        <v/>
      </c>
      <c r="AN129" s="226" t="str">
        <f>IF('Data Entry'!D25="","",'Data Entry'!D25)</f>
        <v/>
      </c>
      <c r="AO129" s="193" t="str">
        <f>IF('Data Entry'!E25="","",'Data Entry'!E25)</f>
        <v/>
      </c>
      <c r="AP129" s="193" t="str">
        <f>IF('Data Entry'!F25="","",'Data Entry'!F25)</f>
        <v/>
      </c>
      <c r="AQ129" s="193" t="str">
        <f>IF('Data Entry'!G25="","",'Data Entry'!G25)</f>
        <v/>
      </c>
      <c r="AR129" s="193" t="str">
        <f>IF('Data Entry'!H25="","",'Data Entry'!H25)</f>
        <v/>
      </c>
      <c r="AS129" s="193" t="str">
        <f>IF('Data Entry'!M25="","",'Data Entry'!M25)</f>
        <v xml:space="preserve"> </v>
      </c>
    </row>
    <row r="130" spans="21:45" hidden="1">
      <c r="U130" s="38" t="s">
        <v>291</v>
      </c>
      <c r="V130" s="38">
        <v>2</v>
      </c>
      <c r="W130" s="193">
        <f>IF('Data Entry'!A26="","",'Data Entry'!A26)</f>
        <v>19</v>
      </c>
      <c r="X130" s="193" t="str">
        <f>IF('Data Entry'!B26="","",'Data Entry'!B26)</f>
        <v/>
      </c>
      <c r="Y130" s="193">
        <f>'PATRAK-C'!K26</f>
        <v>0</v>
      </c>
      <c r="Z130" s="193" t="str">
        <f>'PATRAK-C'!L26</f>
        <v>E</v>
      </c>
      <c r="AA130" s="193">
        <f>'PATRAK-C'!S26</f>
        <v>0</v>
      </c>
      <c r="AB130" s="193" t="str">
        <f>'PATRAK-C'!T26</f>
        <v>E</v>
      </c>
      <c r="AC130" s="193" t="e">
        <f>'PATRAK-C'!#REF!</f>
        <v>#REF!</v>
      </c>
      <c r="AD130" s="193" t="e">
        <f>'PATRAK-C'!#REF!</f>
        <v>#REF!</v>
      </c>
      <c r="AE130" s="193">
        <f>'PATRAK-C'!AA26</f>
        <v>0</v>
      </c>
      <c r="AF130" s="193" t="str">
        <f>'PATRAK-C'!AB26</f>
        <v>E</v>
      </c>
      <c r="AG130" s="193">
        <f>'PATRAK-C'!AI26</f>
        <v>0</v>
      </c>
      <c r="AH130" s="193" t="str">
        <f>'PATRAK-C'!AJ26</f>
        <v>E</v>
      </c>
      <c r="AI130" s="193" t="str">
        <f>'PATRAK-C'!AK26</f>
        <v/>
      </c>
      <c r="AJ130" s="193" t="str">
        <f>'PATRAK-C'!AL26</f>
        <v/>
      </c>
      <c r="AK130" s="193" t="str">
        <f>'PATRAK-C'!AM26</f>
        <v/>
      </c>
      <c r="AL130" s="193" t="str">
        <f>'PATRAK-C'!AN26</f>
        <v/>
      </c>
      <c r="AM130" s="193" t="str">
        <f>IF('Data Entry'!C26="","",'Data Entry'!C26)</f>
        <v/>
      </c>
      <c r="AN130" s="226" t="str">
        <f>IF('Data Entry'!D26="","",'Data Entry'!D26)</f>
        <v/>
      </c>
      <c r="AO130" s="193" t="str">
        <f>IF('Data Entry'!E26="","",'Data Entry'!E26)</f>
        <v/>
      </c>
      <c r="AP130" s="193" t="str">
        <f>IF('Data Entry'!F26="","",'Data Entry'!F26)</f>
        <v/>
      </c>
      <c r="AQ130" s="193" t="str">
        <f>IF('Data Entry'!G26="","",'Data Entry'!G26)</f>
        <v/>
      </c>
      <c r="AR130" s="193" t="str">
        <f>IF('Data Entry'!H26="","",'Data Entry'!H26)</f>
        <v/>
      </c>
      <c r="AS130" s="193" t="str">
        <f>IF('Data Entry'!M26="","",'Data Entry'!M26)</f>
        <v xml:space="preserve"> </v>
      </c>
    </row>
    <row r="131" spans="21:45" hidden="1">
      <c r="U131" s="38" t="s">
        <v>292</v>
      </c>
      <c r="V131" s="38">
        <v>2</v>
      </c>
      <c r="W131" s="193">
        <f>IF('Data Entry'!A27="","",'Data Entry'!A27)</f>
        <v>20</v>
      </c>
      <c r="X131" s="193" t="str">
        <f>IF('Data Entry'!B27="","",'Data Entry'!B27)</f>
        <v/>
      </c>
      <c r="Y131" s="193">
        <f>'PATRAK-C'!K27</f>
        <v>0</v>
      </c>
      <c r="Z131" s="193" t="str">
        <f>'PATRAK-C'!L27</f>
        <v>E</v>
      </c>
      <c r="AA131" s="193">
        <f>'PATRAK-C'!S27</f>
        <v>0</v>
      </c>
      <c r="AB131" s="193" t="str">
        <f>'PATRAK-C'!T27</f>
        <v>E</v>
      </c>
      <c r="AC131" s="193" t="e">
        <f>'PATRAK-C'!#REF!</f>
        <v>#REF!</v>
      </c>
      <c r="AD131" s="193" t="e">
        <f>'PATRAK-C'!#REF!</f>
        <v>#REF!</v>
      </c>
      <c r="AE131" s="193">
        <f>'PATRAK-C'!AA27</f>
        <v>0</v>
      </c>
      <c r="AF131" s="193" t="str">
        <f>'PATRAK-C'!AB27</f>
        <v>E</v>
      </c>
      <c r="AG131" s="193">
        <f>'PATRAK-C'!AI27</f>
        <v>0</v>
      </c>
      <c r="AH131" s="193" t="str">
        <f>'PATRAK-C'!AJ27</f>
        <v>E</v>
      </c>
      <c r="AI131" s="193" t="str">
        <f>'PATRAK-C'!AK27</f>
        <v/>
      </c>
      <c r="AJ131" s="193" t="str">
        <f>'PATRAK-C'!AL27</f>
        <v/>
      </c>
      <c r="AK131" s="193" t="str">
        <f>'PATRAK-C'!AM27</f>
        <v/>
      </c>
      <c r="AL131" s="193" t="str">
        <f>'PATRAK-C'!AN27</f>
        <v/>
      </c>
      <c r="AM131" s="193" t="str">
        <f>IF('Data Entry'!C27="","",'Data Entry'!C27)</f>
        <v/>
      </c>
      <c r="AN131" s="226" t="str">
        <f>IF('Data Entry'!D27="","",'Data Entry'!D27)</f>
        <v/>
      </c>
      <c r="AO131" s="193" t="str">
        <f>IF('Data Entry'!E27="","",'Data Entry'!E27)</f>
        <v/>
      </c>
      <c r="AP131" s="193" t="str">
        <f>IF('Data Entry'!F27="","",'Data Entry'!F27)</f>
        <v/>
      </c>
      <c r="AQ131" s="193" t="str">
        <f>IF('Data Entry'!G27="","",'Data Entry'!G27)</f>
        <v/>
      </c>
      <c r="AR131" s="193" t="str">
        <f>IF('Data Entry'!H27="","",'Data Entry'!H27)</f>
        <v/>
      </c>
      <c r="AS131" s="193" t="str">
        <f>IF('Data Entry'!M27="","",'Data Entry'!M27)</f>
        <v xml:space="preserve"> </v>
      </c>
    </row>
    <row r="132" spans="21:45" hidden="1">
      <c r="U132" s="38" t="s">
        <v>293</v>
      </c>
      <c r="V132" s="38">
        <v>2</v>
      </c>
      <c r="W132" s="193">
        <f>IF('Data Entry'!A28="","",'Data Entry'!A28)</f>
        <v>21</v>
      </c>
      <c r="X132" s="193" t="str">
        <f>IF('Data Entry'!B28="","",'Data Entry'!B28)</f>
        <v/>
      </c>
      <c r="Y132" s="193">
        <f>'PATRAK-C'!K28</f>
        <v>0</v>
      </c>
      <c r="Z132" s="193" t="str">
        <f>'PATRAK-C'!L28</f>
        <v>E</v>
      </c>
      <c r="AA132" s="193">
        <f>'PATRAK-C'!S28</f>
        <v>0</v>
      </c>
      <c r="AB132" s="193" t="str">
        <f>'PATRAK-C'!T28</f>
        <v>E</v>
      </c>
      <c r="AC132" s="193" t="e">
        <f>'PATRAK-C'!#REF!</f>
        <v>#REF!</v>
      </c>
      <c r="AD132" s="193" t="e">
        <f>'PATRAK-C'!#REF!</f>
        <v>#REF!</v>
      </c>
      <c r="AE132" s="193">
        <f>'PATRAK-C'!AA28</f>
        <v>0</v>
      </c>
      <c r="AF132" s="193" t="str">
        <f>'PATRAK-C'!AB28</f>
        <v>E</v>
      </c>
      <c r="AG132" s="193">
        <f>'PATRAK-C'!AI28</f>
        <v>0</v>
      </c>
      <c r="AH132" s="193" t="str">
        <f>'PATRAK-C'!AJ28</f>
        <v>E</v>
      </c>
      <c r="AI132" s="193" t="str">
        <f>'PATRAK-C'!AK28</f>
        <v/>
      </c>
      <c r="AJ132" s="193" t="str">
        <f>'PATRAK-C'!AL28</f>
        <v/>
      </c>
      <c r="AK132" s="193" t="str">
        <f>'PATRAK-C'!AM28</f>
        <v/>
      </c>
      <c r="AL132" s="193" t="str">
        <f>'PATRAK-C'!AN28</f>
        <v/>
      </c>
      <c r="AM132" s="193" t="str">
        <f>IF('Data Entry'!C28="","",'Data Entry'!C28)</f>
        <v/>
      </c>
      <c r="AN132" s="226" t="str">
        <f>IF('Data Entry'!D28="","",'Data Entry'!D28)</f>
        <v/>
      </c>
      <c r="AO132" s="193" t="str">
        <f>IF('Data Entry'!E28="","",'Data Entry'!E28)</f>
        <v/>
      </c>
      <c r="AP132" s="193" t="str">
        <f>IF('Data Entry'!F28="","",'Data Entry'!F28)</f>
        <v/>
      </c>
      <c r="AQ132" s="193" t="str">
        <f>IF('Data Entry'!G28="","",'Data Entry'!G28)</f>
        <v/>
      </c>
      <c r="AR132" s="193" t="str">
        <f>IF('Data Entry'!H28="","",'Data Entry'!H28)</f>
        <v/>
      </c>
      <c r="AS132" s="193" t="str">
        <f>IF('Data Entry'!M28="","",'Data Entry'!M28)</f>
        <v xml:space="preserve"> </v>
      </c>
    </row>
    <row r="133" spans="21:45" hidden="1">
      <c r="U133" s="38" t="s">
        <v>294</v>
      </c>
      <c r="V133" s="38">
        <v>2</v>
      </c>
      <c r="W133" s="193">
        <f>IF('Data Entry'!A29="","",'Data Entry'!A29)</f>
        <v>22</v>
      </c>
      <c r="X133" s="193" t="str">
        <f>IF('Data Entry'!B29="","",'Data Entry'!B29)</f>
        <v/>
      </c>
      <c r="Y133" s="193">
        <f>'PATRAK-C'!K29</f>
        <v>0</v>
      </c>
      <c r="Z133" s="193" t="str">
        <f>'PATRAK-C'!L29</f>
        <v>E</v>
      </c>
      <c r="AA133" s="193">
        <f>'PATRAK-C'!S29</f>
        <v>0</v>
      </c>
      <c r="AB133" s="193" t="str">
        <f>'PATRAK-C'!T29</f>
        <v>E</v>
      </c>
      <c r="AC133" s="193" t="e">
        <f>'PATRAK-C'!#REF!</f>
        <v>#REF!</v>
      </c>
      <c r="AD133" s="193" t="e">
        <f>'PATRAK-C'!#REF!</f>
        <v>#REF!</v>
      </c>
      <c r="AE133" s="193">
        <f>'PATRAK-C'!AA29</f>
        <v>0</v>
      </c>
      <c r="AF133" s="193" t="str">
        <f>'PATRAK-C'!AB29</f>
        <v>E</v>
      </c>
      <c r="AG133" s="193">
        <f>'PATRAK-C'!AI29</f>
        <v>0</v>
      </c>
      <c r="AH133" s="193" t="str">
        <f>'PATRAK-C'!AJ29</f>
        <v>E</v>
      </c>
      <c r="AI133" s="193" t="str">
        <f>'PATRAK-C'!AK29</f>
        <v/>
      </c>
      <c r="AJ133" s="193" t="str">
        <f>'PATRAK-C'!AL29</f>
        <v/>
      </c>
      <c r="AK133" s="193" t="str">
        <f>'PATRAK-C'!AM29</f>
        <v/>
      </c>
      <c r="AL133" s="193" t="str">
        <f>'PATRAK-C'!AN29</f>
        <v/>
      </c>
      <c r="AM133" s="193" t="str">
        <f>IF('Data Entry'!C29="","",'Data Entry'!C29)</f>
        <v/>
      </c>
      <c r="AN133" s="226" t="str">
        <f>IF('Data Entry'!D29="","",'Data Entry'!D29)</f>
        <v/>
      </c>
      <c r="AO133" s="193" t="str">
        <f>IF('Data Entry'!E29="","",'Data Entry'!E29)</f>
        <v/>
      </c>
      <c r="AP133" s="193" t="str">
        <f>IF('Data Entry'!F29="","",'Data Entry'!F29)</f>
        <v/>
      </c>
      <c r="AQ133" s="193" t="str">
        <f>IF('Data Entry'!G29="","",'Data Entry'!G29)</f>
        <v/>
      </c>
      <c r="AR133" s="193" t="str">
        <f>IF('Data Entry'!H29="","",'Data Entry'!H29)</f>
        <v/>
      </c>
      <c r="AS133" s="193" t="str">
        <f>IF('Data Entry'!M29="","",'Data Entry'!M29)</f>
        <v xml:space="preserve"> </v>
      </c>
    </row>
    <row r="134" spans="21:45" hidden="1">
      <c r="U134" s="38" t="s">
        <v>295</v>
      </c>
      <c r="V134" s="38">
        <v>2</v>
      </c>
      <c r="W134" s="193">
        <f>IF('Data Entry'!A30="","",'Data Entry'!A30)</f>
        <v>23</v>
      </c>
      <c r="X134" s="193" t="str">
        <f>IF('Data Entry'!B30="","",'Data Entry'!B30)</f>
        <v/>
      </c>
      <c r="Y134" s="193">
        <f>'PATRAK-C'!K30</f>
        <v>0</v>
      </c>
      <c r="Z134" s="193" t="str">
        <f>'PATRAK-C'!L30</f>
        <v>E</v>
      </c>
      <c r="AA134" s="193">
        <f>'PATRAK-C'!S30</f>
        <v>0</v>
      </c>
      <c r="AB134" s="193" t="str">
        <f>'PATRAK-C'!T30</f>
        <v>E</v>
      </c>
      <c r="AC134" s="193" t="e">
        <f>'PATRAK-C'!#REF!</f>
        <v>#REF!</v>
      </c>
      <c r="AD134" s="193" t="e">
        <f>'PATRAK-C'!#REF!</f>
        <v>#REF!</v>
      </c>
      <c r="AE134" s="193">
        <f>'PATRAK-C'!AA30</f>
        <v>0</v>
      </c>
      <c r="AF134" s="193" t="str">
        <f>'PATRAK-C'!AB30</f>
        <v>E</v>
      </c>
      <c r="AG134" s="193">
        <f>'PATRAK-C'!AI30</f>
        <v>0</v>
      </c>
      <c r="AH134" s="193" t="str">
        <f>'PATRAK-C'!AJ30</f>
        <v>E</v>
      </c>
      <c r="AI134" s="193" t="str">
        <f>'PATRAK-C'!AK30</f>
        <v/>
      </c>
      <c r="AJ134" s="193" t="str">
        <f>'PATRAK-C'!AL30</f>
        <v/>
      </c>
      <c r="AK134" s="193" t="str">
        <f>'PATRAK-C'!AM30</f>
        <v/>
      </c>
      <c r="AL134" s="193" t="str">
        <f>'PATRAK-C'!AN30</f>
        <v/>
      </c>
      <c r="AM134" s="193" t="str">
        <f>IF('Data Entry'!C30="","",'Data Entry'!C30)</f>
        <v/>
      </c>
      <c r="AN134" s="226" t="str">
        <f>IF('Data Entry'!D30="","",'Data Entry'!D30)</f>
        <v/>
      </c>
      <c r="AO134" s="193" t="str">
        <f>IF('Data Entry'!E30="","",'Data Entry'!E30)</f>
        <v/>
      </c>
      <c r="AP134" s="193" t="str">
        <f>IF('Data Entry'!F30="","",'Data Entry'!F30)</f>
        <v/>
      </c>
      <c r="AQ134" s="193" t="str">
        <f>IF('Data Entry'!G30="","",'Data Entry'!G30)</f>
        <v/>
      </c>
      <c r="AR134" s="193" t="str">
        <f>IF('Data Entry'!H30="","",'Data Entry'!H30)</f>
        <v/>
      </c>
      <c r="AS134" s="193" t="str">
        <f>IF('Data Entry'!M30="","",'Data Entry'!M30)</f>
        <v xml:space="preserve"> </v>
      </c>
    </row>
    <row r="135" spans="21:45" hidden="1">
      <c r="U135" s="38" t="s">
        <v>296</v>
      </c>
      <c r="V135" s="38">
        <v>2</v>
      </c>
      <c r="W135" s="193">
        <f>IF('Data Entry'!A31="","",'Data Entry'!A31)</f>
        <v>24</v>
      </c>
      <c r="X135" s="193" t="str">
        <f>IF('Data Entry'!B31="","",'Data Entry'!B31)</f>
        <v/>
      </c>
      <c r="Y135" s="193">
        <f>'PATRAK-C'!K31</f>
        <v>0</v>
      </c>
      <c r="Z135" s="193" t="str">
        <f>'PATRAK-C'!L31</f>
        <v>E</v>
      </c>
      <c r="AA135" s="193">
        <f>'PATRAK-C'!S31</f>
        <v>0</v>
      </c>
      <c r="AB135" s="193" t="str">
        <f>'PATRAK-C'!T31</f>
        <v>E</v>
      </c>
      <c r="AC135" s="193" t="e">
        <f>'PATRAK-C'!#REF!</f>
        <v>#REF!</v>
      </c>
      <c r="AD135" s="193" t="e">
        <f>'PATRAK-C'!#REF!</f>
        <v>#REF!</v>
      </c>
      <c r="AE135" s="193">
        <f>'PATRAK-C'!AA31</f>
        <v>0</v>
      </c>
      <c r="AF135" s="193" t="str">
        <f>'PATRAK-C'!AB31</f>
        <v>E</v>
      </c>
      <c r="AG135" s="193">
        <f>'PATRAK-C'!AI31</f>
        <v>0</v>
      </c>
      <c r="AH135" s="193" t="str">
        <f>'PATRAK-C'!AJ31</f>
        <v>E</v>
      </c>
      <c r="AI135" s="193" t="str">
        <f>'PATRAK-C'!AK31</f>
        <v/>
      </c>
      <c r="AJ135" s="193" t="str">
        <f>'PATRAK-C'!AL31</f>
        <v/>
      </c>
      <c r="AK135" s="193" t="str">
        <f>'PATRAK-C'!AM31</f>
        <v/>
      </c>
      <c r="AL135" s="193" t="str">
        <f>'PATRAK-C'!AN31</f>
        <v/>
      </c>
      <c r="AM135" s="193" t="str">
        <f>IF('Data Entry'!C31="","",'Data Entry'!C31)</f>
        <v/>
      </c>
      <c r="AN135" s="226" t="str">
        <f>IF('Data Entry'!D31="","",'Data Entry'!D31)</f>
        <v/>
      </c>
      <c r="AO135" s="193" t="str">
        <f>IF('Data Entry'!E31="","",'Data Entry'!E31)</f>
        <v/>
      </c>
      <c r="AP135" s="193" t="str">
        <f>IF('Data Entry'!F31="","",'Data Entry'!F31)</f>
        <v/>
      </c>
      <c r="AQ135" s="193" t="str">
        <f>IF('Data Entry'!G31="","",'Data Entry'!G31)</f>
        <v/>
      </c>
      <c r="AR135" s="193" t="str">
        <f>IF('Data Entry'!H31="","",'Data Entry'!H31)</f>
        <v/>
      </c>
      <c r="AS135" s="193" t="str">
        <f>IF('Data Entry'!M31="","",'Data Entry'!M31)</f>
        <v xml:space="preserve"> </v>
      </c>
    </row>
    <row r="136" spans="21:45" hidden="1">
      <c r="U136" s="38" t="s">
        <v>297</v>
      </c>
      <c r="V136" s="38">
        <v>2</v>
      </c>
      <c r="W136" s="193">
        <f>IF('Data Entry'!A32="","",'Data Entry'!A32)</f>
        <v>25</v>
      </c>
      <c r="X136" s="193" t="str">
        <f>IF('Data Entry'!B32="","",'Data Entry'!B32)</f>
        <v/>
      </c>
      <c r="Y136" s="193">
        <f>'PATRAK-C'!K32</f>
        <v>0</v>
      </c>
      <c r="Z136" s="193" t="str">
        <f>'PATRAK-C'!L32</f>
        <v>E</v>
      </c>
      <c r="AA136" s="193">
        <f>'PATRAK-C'!S32</f>
        <v>0</v>
      </c>
      <c r="AB136" s="193" t="str">
        <f>'PATRAK-C'!T32</f>
        <v>E</v>
      </c>
      <c r="AC136" s="193" t="e">
        <f>'PATRAK-C'!#REF!</f>
        <v>#REF!</v>
      </c>
      <c r="AD136" s="193" t="e">
        <f>'PATRAK-C'!#REF!</f>
        <v>#REF!</v>
      </c>
      <c r="AE136" s="193">
        <f>'PATRAK-C'!AA32</f>
        <v>0</v>
      </c>
      <c r="AF136" s="193" t="str">
        <f>'PATRAK-C'!AB32</f>
        <v>E</v>
      </c>
      <c r="AG136" s="193">
        <f>'PATRAK-C'!AI32</f>
        <v>0</v>
      </c>
      <c r="AH136" s="193" t="str">
        <f>'PATRAK-C'!AJ32</f>
        <v>E</v>
      </c>
      <c r="AI136" s="193" t="str">
        <f>'PATRAK-C'!AK32</f>
        <v/>
      </c>
      <c r="AJ136" s="193" t="str">
        <f>'PATRAK-C'!AL32</f>
        <v/>
      </c>
      <c r="AK136" s="193" t="str">
        <f>'PATRAK-C'!AM32</f>
        <v/>
      </c>
      <c r="AL136" s="193" t="str">
        <f>'PATRAK-C'!AN32</f>
        <v/>
      </c>
      <c r="AM136" s="193" t="str">
        <f>IF('Data Entry'!C32="","",'Data Entry'!C32)</f>
        <v/>
      </c>
      <c r="AN136" s="226" t="str">
        <f>IF('Data Entry'!D32="","",'Data Entry'!D32)</f>
        <v/>
      </c>
      <c r="AO136" s="193" t="str">
        <f>IF('Data Entry'!E32="","",'Data Entry'!E32)</f>
        <v/>
      </c>
      <c r="AP136" s="193" t="str">
        <f>IF('Data Entry'!F32="","",'Data Entry'!F32)</f>
        <v/>
      </c>
      <c r="AQ136" s="193" t="str">
        <f>IF('Data Entry'!G32="","",'Data Entry'!G32)</f>
        <v/>
      </c>
      <c r="AR136" s="193" t="str">
        <f>IF('Data Entry'!H32="","",'Data Entry'!H32)</f>
        <v/>
      </c>
      <c r="AS136" s="193" t="str">
        <f>IF('Data Entry'!M32="","",'Data Entry'!M32)</f>
        <v xml:space="preserve"> </v>
      </c>
    </row>
    <row r="137" spans="21:45" hidden="1">
      <c r="U137" s="38" t="s">
        <v>298</v>
      </c>
      <c r="V137" s="38">
        <v>2</v>
      </c>
      <c r="W137" s="193">
        <f>IF('Data Entry'!A33="","",'Data Entry'!A33)</f>
        <v>26</v>
      </c>
      <c r="X137" s="193" t="str">
        <f>IF('Data Entry'!B33="","",'Data Entry'!B33)</f>
        <v/>
      </c>
      <c r="Y137" s="193">
        <f>'PATRAK-C'!K33</f>
        <v>0</v>
      </c>
      <c r="Z137" s="193" t="str">
        <f>'PATRAK-C'!L33</f>
        <v>E</v>
      </c>
      <c r="AA137" s="193">
        <f>'PATRAK-C'!S33</f>
        <v>0</v>
      </c>
      <c r="AB137" s="193" t="str">
        <f>'PATRAK-C'!T33</f>
        <v>E</v>
      </c>
      <c r="AC137" s="193" t="e">
        <f>'PATRAK-C'!#REF!</f>
        <v>#REF!</v>
      </c>
      <c r="AD137" s="193" t="e">
        <f>'PATRAK-C'!#REF!</f>
        <v>#REF!</v>
      </c>
      <c r="AE137" s="193">
        <f>'PATRAK-C'!AA33</f>
        <v>0</v>
      </c>
      <c r="AF137" s="193" t="str">
        <f>'PATRAK-C'!AB33</f>
        <v>E</v>
      </c>
      <c r="AG137" s="193">
        <f>'PATRAK-C'!AI33</f>
        <v>0</v>
      </c>
      <c r="AH137" s="193" t="str">
        <f>'PATRAK-C'!AJ33</f>
        <v>E</v>
      </c>
      <c r="AI137" s="193" t="str">
        <f>'PATRAK-C'!AK33</f>
        <v/>
      </c>
      <c r="AJ137" s="193" t="str">
        <f>'PATRAK-C'!AL33</f>
        <v/>
      </c>
      <c r="AK137" s="193" t="str">
        <f>'PATRAK-C'!AM33</f>
        <v/>
      </c>
      <c r="AL137" s="193" t="str">
        <f>'PATRAK-C'!AN33</f>
        <v/>
      </c>
      <c r="AM137" s="193" t="str">
        <f>IF('Data Entry'!C33="","",'Data Entry'!C33)</f>
        <v/>
      </c>
      <c r="AN137" s="226" t="str">
        <f>IF('Data Entry'!D33="","",'Data Entry'!D33)</f>
        <v/>
      </c>
      <c r="AO137" s="193" t="str">
        <f>IF('Data Entry'!E33="","",'Data Entry'!E33)</f>
        <v/>
      </c>
      <c r="AP137" s="193" t="str">
        <f>IF('Data Entry'!F33="","",'Data Entry'!F33)</f>
        <v/>
      </c>
      <c r="AQ137" s="193" t="str">
        <f>IF('Data Entry'!G33="","",'Data Entry'!G33)</f>
        <v/>
      </c>
      <c r="AR137" s="193" t="str">
        <f>IF('Data Entry'!H33="","",'Data Entry'!H33)</f>
        <v/>
      </c>
      <c r="AS137" s="193" t="str">
        <f>IF('Data Entry'!M33="","",'Data Entry'!M33)</f>
        <v xml:space="preserve"> </v>
      </c>
    </row>
    <row r="138" spans="21:45" hidden="1">
      <c r="U138" s="38" t="s">
        <v>299</v>
      </c>
      <c r="V138" s="38">
        <v>2</v>
      </c>
      <c r="W138" s="193">
        <f>IF('Data Entry'!A34="","",'Data Entry'!A34)</f>
        <v>27</v>
      </c>
      <c r="X138" s="193" t="str">
        <f>IF('Data Entry'!B34="","",'Data Entry'!B34)</f>
        <v/>
      </c>
      <c r="Y138" s="193">
        <f>'PATRAK-C'!K34</f>
        <v>0</v>
      </c>
      <c r="Z138" s="193" t="str">
        <f>'PATRAK-C'!L34</f>
        <v>E</v>
      </c>
      <c r="AA138" s="193">
        <f>'PATRAK-C'!S34</f>
        <v>0</v>
      </c>
      <c r="AB138" s="193" t="str">
        <f>'PATRAK-C'!T34</f>
        <v>E</v>
      </c>
      <c r="AC138" s="193" t="e">
        <f>'PATRAK-C'!#REF!</f>
        <v>#REF!</v>
      </c>
      <c r="AD138" s="193" t="e">
        <f>'PATRAK-C'!#REF!</f>
        <v>#REF!</v>
      </c>
      <c r="AE138" s="193">
        <f>'PATRAK-C'!AA34</f>
        <v>0</v>
      </c>
      <c r="AF138" s="193" t="str">
        <f>'PATRAK-C'!AB34</f>
        <v>E</v>
      </c>
      <c r="AG138" s="193">
        <f>'PATRAK-C'!AI34</f>
        <v>0</v>
      </c>
      <c r="AH138" s="193" t="str">
        <f>'PATRAK-C'!AJ34</f>
        <v>E</v>
      </c>
      <c r="AI138" s="193" t="str">
        <f>'PATRAK-C'!AK34</f>
        <v/>
      </c>
      <c r="AJ138" s="193" t="str">
        <f>'PATRAK-C'!AL34</f>
        <v/>
      </c>
      <c r="AK138" s="193" t="str">
        <f>'PATRAK-C'!AM34</f>
        <v/>
      </c>
      <c r="AL138" s="193" t="str">
        <f>'PATRAK-C'!AN34</f>
        <v/>
      </c>
      <c r="AM138" s="193" t="str">
        <f>IF('Data Entry'!C34="","",'Data Entry'!C34)</f>
        <v/>
      </c>
      <c r="AN138" s="226" t="str">
        <f>IF('Data Entry'!D34="","",'Data Entry'!D34)</f>
        <v/>
      </c>
      <c r="AO138" s="193" t="str">
        <f>IF('Data Entry'!E34="","",'Data Entry'!E34)</f>
        <v/>
      </c>
      <c r="AP138" s="193" t="str">
        <f>IF('Data Entry'!F34="","",'Data Entry'!F34)</f>
        <v/>
      </c>
      <c r="AQ138" s="193" t="str">
        <f>IF('Data Entry'!G34="","",'Data Entry'!G34)</f>
        <v/>
      </c>
      <c r="AR138" s="193" t="str">
        <f>IF('Data Entry'!H34="","",'Data Entry'!H34)</f>
        <v/>
      </c>
      <c r="AS138" s="193" t="str">
        <f>IF('Data Entry'!M34="","",'Data Entry'!M34)</f>
        <v xml:space="preserve"> </v>
      </c>
    </row>
    <row r="139" spans="21:45" hidden="1">
      <c r="U139" s="38" t="s">
        <v>300</v>
      </c>
      <c r="V139" s="38">
        <v>2</v>
      </c>
      <c r="W139" s="193">
        <f>IF('Data Entry'!A35="","",'Data Entry'!A35)</f>
        <v>28</v>
      </c>
      <c r="X139" s="193" t="str">
        <f>IF('Data Entry'!B35="","",'Data Entry'!B35)</f>
        <v/>
      </c>
      <c r="Y139" s="193">
        <f>'PATRAK-C'!K35</f>
        <v>0</v>
      </c>
      <c r="Z139" s="193" t="str">
        <f>'PATRAK-C'!L35</f>
        <v>E</v>
      </c>
      <c r="AA139" s="193">
        <f>'PATRAK-C'!S35</f>
        <v>0</v>
      </c>
      <c r="AB139" s="193" t="str">
        <f>'PATRAK-C'!T35</f>
        <v>E</v>
      </c>
      <c r="AC139" s="193" t="e">
        <f>'PATRAK-C'!#REF!</f>
        <v>#REF!</v>
      </c>
      <c r="AD139" s="193" t="e">
        <f>'PATRAK-C'!#REF!</f>
        <v>#REF!</v>
      </c>
      <c r="AE139" s="193">
        <f>'PATRAK-C'!AA35</f>
        <v>0</v>
      </c>
      <c r="AF139" s="193" t="str">
        <f>'PATRAK-C'!AB35</f>
        <v>E</v>
      </c>
      <c r="AG139" s="193">
        <f>'PATRAK-C'!AI35</f>
        <v>0</v>
      </c>
      <c r="AH139" s="193" t="str">
        <f>'PATRAK-C'!AJ35</f>
        <v>E</v>
      </c>
      <c r="AI139" s="193" t="str">
        <f>'PATRAK-C'!AK35</f>
        <v/>
      </c>
      <c r="AJ139" s="193" t="str">
        <f>'PATRAK-C'!AL35</f>
        <v/>
      </c>
      <c r="AK139" s="193" t="str">
        <f>'PATRAK-C'!AM35</f>
        <v/>
      </c>
      <c r="AL139" s="193" t="str">
        <f>'PATRAK-C'!AN35</f>
        <v/>
      </c>
      <c r="AM139" s="193" t="str">
        <f>IF('Data Entry'!C35="","",'Data Entry'!C35)</f>
        <v/>
      </c>
      <c r="AN139" s="226" t="str">
        <f>IF('Data Entry'!D35="","",'Data Entry'!D35)</f>
        <v/>
      </c>
      <c r="AO139" s="193" t="str">
        <f>IF('Data Entry'!E35="","",'Data Entry'!E35)</f>
        <v/>
      </c>
      <c r="AP139" s="193" t="str">
        <f>IF('Data Entry'!F35="","",'Data Entry'!F35)</f>
        <v/>
      </c>
      <c r="AQ139" s="193" t="str">
        <f>IF('Data Entry'!G35="","",'Data Entry'!G35)</f>
        <v/>
      </c>
      <c r="AR139" s="193" t="str">
        <f>IF('Data Entry'!H35="","",'Data Entry'!H35)</f>
        <v/>
      </c>
      <c r="AS139" s="193" t="str">
        <f>IF('Data Entry'!M35="","",'Data Entry'!M35)</f>
        <v xml:space="preserve"> </v>
      </c>
    </row>
    <row r="140" spans="21:45" hidden="1">
      <c r="U140" s="38" t="s">
        <v>301</v>
      </c>
      <c r="V140" s="38">
        <v>2</v>
      </c>
      <c r="W140" s="193">
        <f>IF('Data Entry'!A36="","",'Data Entry'!A36)</f>
        <v>29</v>
      </c>
      <c r="X140" s="193" t="str">
        <f>IF('Data Entry'!B36="","",'Data Entry'!B36)</f>
        <v/>
      </c>
      <c r="Y140" s="193">
        <f>'PATRAK-C'!K36</f>
        <v>0</v>
      </c>
      <c r="Z140" s="193" t="str">
        <f>'PATRAK-C'!L36</f>
        <v>E</v>
      </c>
      <c r="AA140" s="193">
        <f>'PATRAK-C'!S36</f>
        <v>0</v>
      </c>
      <c r="AB140" s="193" t="str">
        <f>'PATRAK-C'!T36</f>
        <v>E</v>
      </c>
      <c r="AC140" s="193" t="e">
        <f>'PATRAK-C'!#REF!</f>
        <v>#REF!</v>
      </c>
      <c r="AD140" s="193" t="e">
        <f>'PATRAK-C'!#REF!</f>
        <v>#REF!</v>
      </c>
      <c r="AE140" s="193">
        <f>'PATRAK-C'!AA36</f>
        <v>0</v>
      </c>
      <c r="AF140" s="193" t="str">
        <f>'PATRAK-C'!AB36</f>
        <v>E</v>
      </c>
      <c r="AG140" s="193">
        <f>'PATRAK-C'!AI36</f>
        <v>0</v>
      </c>
      <c r="AH140" s="193" t="str">
        <f>'PATRAK-C'!AJ36</f>
        <v>E</v>
      </c>
      <c r="AI140" s="193" t="str">
        <f>'PATRAK-C'!AK36</f>
        <v/>
      </c>
      <c r="AJ140" s="193" t="str">
        <f>'PATRAK-C'!AL36</f>
        <v/>
      </c>
      <c r="AK140" s="193" t="str">
        <f>'PATRAK-C'!AM36</f>
        <v/>
      </c>
      <c r="AL140" s="193" t="str">
        <f>'PATRAK-C'!AN36</f>
        <v/>
      </c>
      <c r="AM140" s="193" t="str">
        <f>IF('Data Entry'!C36="","",'Data Entry'!C36)</f>
        <v/>
      </c>
      <c r="AN140" s="226" t="str">
        <f>IF('Data Entry'!D36="","",'Data Entry'!D36)</f>
        <v/>
      </c>
      <c r="AO140" s="193" t="str">
        <f>IF('Data Entry'!E36="","",'Data Entry'!E36)</f>
        <v/>
      </c>
      <c r="AP140" s="193" t="str">
        <f>IF('Data Entry'!F36="","",'Data Entry'!F36)</f>
        <v/>
      </c>
      <c r="AQ140" s="193" t="str">
        <f>IF('Data Entry'!G36="","",'Data Entry'!G36)</f>
        <v/>
      </c>
      <c r="AR140" s="193" t="str">
        <f>IF('Data Entry'!H36="","",'Data Entry'!H36)</f>
        <v/>
      </c>
      <c r="AS140" s="193" t="str">
        <f>IF('Data Entry'!M36="","",'Data Entry'!M36)</f>
        <v xml:space="preserve"> </v>
      </c>
    </row>
    <row r="141" spans="21:45" hidden="1">
      <c r="U141" s="38" t="s">
        <v>302</v>
      </c>
      <c r="V141" s="38">
        <v>2</v>
      </c>
      <c r="W141" s="193">
        <f>IF('Data Entry'!A37="","",'Data Entry'!A37)</f>
        <v>30</v>
      </c>
      <c r="X141" s="193" t="str">
        <f>IF('Data Entry'!B37="","",'Data Entry'!B37)</f>
        <v/>
      </c>
      <c r="Y141" s="193">
        <f>'PATRAK-C'!K37</f>
        <v>0</v>
      </c>
      <c r="Z141" s="193" t="str">
        <f>'PATRAK-C'!L37</f>
        <v>E</v>
      </c>
      <c r="AA141" s="193">
        <f>'PATRAK-C'!S37</f>
        <v>0</v>
      </c>
      <c r="AB141" s="193" t="str">
        <f>'PATRAK-C'!T37</f>
        <v>E</v>
      </c>
      <c r="AC141" s="193" t="e">
        <f>'PATRAK-C'!#REF!</f>
        <v>#REF!</v>
      </c>
      <c r="AD141" s="193" t="e">
        <f>'PATRAK-C'!#REF!</f>
        <v>#REF!</v>
      </c>
      <c r="AE141" s="193">
        <f>'PATRAK-C'!AA37</f>
        <v>0</v>
      </c>
      <c r="AF141" s="193" t="str">
        <f>'PATRAK-C'!AB37</f>
        <v>E</v>
      </c>
      <c r="AG141" s="193">
        <f>'PATRAK-C'!AI37</f>
        <v>0</v>
      </c>
      <c r="AH141" s="193" t="str">
        <f>'PATRAK-C'!AJ37</f>
        <v>E</v>
      </c>
      <c r="AI141" s="193" t="str">
        <f>'PATRAK-C'!AK37</f>
        <v/>
      </c>
      <c r="AJ141" s="193" t="str">
        <f>'PATRAK-C'!AL37</f>
        <v/>
      </c>
      <c r="AK141" s="193" t="str">
        <f>'PATRAK-C'!AM37</f>
        <v/>
      </c>
      <c r="AL141" s="193" t="str">
        <f>'PATRAK-C'!AN37</f>
        <v/>
      </c>
      <c r="AM141" s="193" t="str">
        <f>IF('Data Entry'!C37="","",'Data Entry'!C37)</f>
        <v/>
      </c>
      <c r="AN141" s="226" t="str">
        <f>IF('Data Entry'!D37="","",'Data Entry'!D37)</f>
        <v/>
      </c>
      <c r="AO141" s="193" t="str">
        <f>IF('Data Entry'!E37="","",'Data Entry'!E37)</f>
        <v/>
      </c>
      <c r="AP141" s="193" t="str">
        <f>IF('Data Entry'!F37="","",'Data Entry'!F37)</f>
        <v/>
      </c>
      <c r="AQ141" s="193" t="str">
        <f>IF('Data Entry'!G37="","",'Data Entry'!G37)</f>
        <v/>
      </c>
      <c r="AR141" s="193" t="str">
        <f>IF('Data Entry'!H37="","",'Data Entry'!H37)</f>
        <v/>
      </c>
      <c r="AS141" s="193" t="str">
        <f>IF('Data Entry'!M37="","",'Data Entry'!M37)</f>
        <v xml:space="preserve"> </v>
      </c>
    </row>
    <row r="142" spans="21:45" hidden="1">
      <c r="U142" s="38" t="s">
        <v>303</v>
      </c>
      <c r="V142" s="38">
        <v>2</v>
      </c>
      <c r="W142" s="193">
        <f>IF('Data Entry'!A38="","",'Data Entry'!A38)</f>
        <v>31</v>
      </c>
      <c r="X142" s="193" t="str">
        <f>IF('Data Entry'!B38="","",'Data Entry'!B38)</f>
        <v/>
      </c>
      <c r="Y142" s="193">
        <f>'PATRAK-C'!K38</f>
        <v>0</v>
      </c>
      <c r="Z142" s="193" t="str">
        <f>'PATRAK-C'!L38</f>
        <v>E</v>
      </c>
      <c r="AA142" s="193">
        <f>'PATRAK-C'!S38</f>
        <v>0</v>
      </c>
      <c r="AB142" s="193" t="str">
        <f>'PATRAK-C'!T38</f>
        <v>E</v>
      </c>
      <c r="AC142" s="193" t="e">
        <f>'PATRAK-C'!#REF!</f>
        <v>#REF!</v>
      </c>
      <c r="AD142" s="193" t="e">
        <f>'PATRAK-C'!#REF!</f>
        <v>#REF!</v>
      </c>
      <c r="AE142" s="193">
        <f>'PATRAK-C'!AA38</f>
        <v>0</v>
      </c>
      <c r="AF142" s="193" t="str">
        <f>'PATRAK-C'!AB38</f>
        <v>E</v>
      </c>
      <c r="AG142" s="193">
        <f>'PATRAK-C'!AI38</f>
        <v>0</v>
      </c>
      <c r="AH142" s="193" t="str">
        <f>'PATRAK-C'!AJ38</f>
        <v>E</v>
      </c>
      <c r="AI142" s="193" t="str">
        <f>'PATRAK-C'!AK38</f>
        <v/>
      </c>
      <c r="AJ142" s="193" t="str">
        <f>'PATRAK-C'!AL38</f>
        <v/>
      </c>
      <c r="AK142" s="193" t="str">
        <f>'PATRAK-C'!AM38</f>
        <v/>
      </c>
      <c r="AL142" s="193" t="str">
        <f>'PATRAK-C'!AN38</f>
        <v/>
      </c>
      <c r="AM142" s="193" t="str">
        <f>IF('Data Entry'!C38="","",'Data Entry'!C38)</f>
        <v/>
      </c>
      <c r="AN142" s="226" t="str">
        <f>IF('Data Entry'!D38="","",'Data Entry'!D38)</f>
        <v/>
      </c>
      <c r="AO142" s="193" t="str">
        <f>IF('Data Entry'!E38="","",'Data Entry'!E38)</f>
        <v/>
      </c>
      <c r="AP142" s="193" t="str">
        <f>IF('Data Entry'!F38="","",'Data Entry'!F38)</f>
        <v/>
      </c>
      <c r="AQ142" s="193" t="str">
        <f>IF('Data Entry'!G38="","",'Data Entry'!G38)</f>
        <v/>
      </c>
      <c r="AR142" s="193" t="str">
        <f>IF('Data Entry'!H38="","",'Data Entry'!H38)</f>
        <v/>
      </c>
      <c r="AS142" s="193" t="str">
        <f>IF('Data Entry'!M38="","",'Data Entry'!M38)</f>
        <v xml:space="preserve"> </v>
      </c>
    </row>
    <row r="143" spans="21:45" hidden="1">
      <c r="U143" s="38" t="s">
        <v>304</v>
      </c>
      <c r="V143" s="38">
        <v>2</v>
      </c>
      <c r="W143" s="193">
        <f>IF('Data Entry'!A39="","",'Data Entry'!A39)</f>
        <v>32</v>
      </c>
      <c r="X143" s="193" t="str">
        <f>IF('Data Entry'!B39="","",'Data Entry'!B39)</f>
        <v/>
      </c>
      <c r="Y143" s="193">
        <f>'PATRAK-C'!K39</f>
        <v>0</v>
      </c>
      <c r="Z143" s="193" t="str">
        <f>'PATRAK-C'!L39</f>
        <v>E</v>
      </c>
      <c r="AA143" s="193">
        <f>'PATRAK-C'!S39</f>
        <v>0</v>
      </c>
      <c r="AB143" s="193" t="str">
        <f>'PATRAK-C'!T39</f>
        <v>E</v>
      </c>
      <c r="AC143" s="193" t="e">
        <f>'PATRAK-C'!#REF!</f>
        <v>#REF!</v>
      </c>
      <c r="AD143" s="193" t="e">
        <f>'PATRAK-C'!#REF!</f>
        <v>#REF!</v>
      </c>
      <c r="AE143" s="193">
        <f>'PATRAK-C'!AA39</f>
        <v>0</v>
      </c>
      <c r="AF143" s="193" t="str">
        <f>'PATRAK-C'!AB39</f>
        <v>E</v>
      </c>
      <c r="AG143" s="193">
        <f>'PATRAK-C'!AI39</f>
        <v>0</v>
      </c>
      <c r="AH143" s="193" t="str">
        <f>'PATRAK-C'!AJ39</f>
        <v>E</v>
      </c>
      <c r="AI143" s="193" t="str">
        <f>'PATRAK-C'!AK39</f>
        <v/>
      </c>
      <c r="AJ143" s="193" t="str">
        <f>'PATRAK-C'!AL39</f>
        <v/>
      </c>
      <c r="AK143" s="193" t="str">
        <f>'PATRAK-C'!AM39</f>
        <v/>
      </c>
      <c r="AL143" s="193" t="str">
        <f>'PATRAK-C'!AN39</f>
        <v/>
      </c>
      <c r="AM143" s="193" t="str">
        <f>IF('Data Entry'!C39="","",'Data Entry'!C39)</f>
        <v/>
      </c>
      <c r="AN143" s="226" t="str">
        <f>IF('Data Entry'!D39="","",'Data Entry'!D39)</f>
        <v/>
      </c>
      <c r="AO143" s="193" t="str">
        <f>IF('Data Entry'!E39="","",'Data Entry'!E39)</f>
        <v/>
      </c>
      <c r="AP143" s="193" t="str">
        <f>IF('Data Entry'!F39="","",'Data Entry'!F39)</f>
        <v/>
      </c>
      <c r="AQ143" s="193" t="str">
        <f>IF('Data Entry'!G39="","",'Data Entry'!G39)</f>
        <v/>
      </c>
      <c r="AR143" s="193" t="str">
        <f>IF('Data Entry'!H39="","",'Data Entry'!H39)</f>
        <v/>
      </c>
      <c r="AS143" s="193" t="str">
        <f>IF('Data Entry'!M39="","",'Data Entry'!M39)</f>
        <v xml:space="preserve"> </v>
      </c>
    </row>
    <row r="144" spans="21:45" hidden="1">
      <c r="U144" s="38" t="s">
        <v>305</v>
      </c>
      <c r="V144" s="38">
        <v>2</v>
      </c>
      <c r="W144" s="193">
        <f>IF('Data Entry'!A40="","",'Data Entry'!A40)</f>
        <v>33</v>
      </c>
      <c r="X144" s="193" t="str">
        <f>IF('Data Entry'!B40="","",'Data Entry'!B40)</f>
        <v/>
      </c>
      <c r="Y144" s="193">
        <f>'PATRAK-C'!K40</f>
        <v>0</v>
      </c>
      <c r="Z144" s="193" t="str">
        <f>'PATRAK-C'!L40</f>
        <v>E</v>
      </c>
      <c r="AA144" s="193">
        <f>'PATRAK-C'!S40</f>
        <v>0</v>
      </c>
      <c r="AB144" s="193" t="str">
        <f>'PATRAK-C'!T40</f>
        <v>E</v>
      </c>
      <c r="AC144" s="193" t="e">
        <f>'PATRAK-C'!#REF!</f>
        <v>#REF!</v>
      </c>
      <c r="AD144" s="193" t="e">
        <f>'PATRAK-C'!#REF!</f>
        <v>#REF!</v>
      </c>
      <c r="AE144" s="193">
        <f>'PATRAK-C'!AA40</f>
        <v>0</v>
      </c>
      <c r="AF144" s="193" t="str">
        <f>'PATRAK-C'!AB40</f>
        <v>E</v>
      </c>
      <c r="AG144" s="193">
        <f>'PATRAK-C'!AI40</f>
        <v>0</v>
      </c>
      <c r="AH144" s="193" t="str">
        <f>'PATRAK-C'!AJ40</f>
        <v>E</v>
      </c>
      <c r="AI144" s="193" t="str">
        <f>'PATRAK-C'!AK40</f>
        <v/>
      </c>
      <c r="AJ144" s="193" t="str">
        <f>'PATRAK-C'!AL40</f>
        <v/>
      </c>
      <c r="AK144" s="193" t="str">
        <f>'PATRAK-C'!AM40</f>
        <v/>
      </c>
      <c r="AL144" s="193" t="str">
        <f>'PATRAK-C'!AN40</f>
        <v/>
      </c>
      <c r="AM144" s="193" t="str">
        <f>IF('Data Entry'!C40="","",'Data Entry'!C40)</f>
        <v/>
      </c>
      <c r="AN144" s="226" t="str">
        <f>IF('Data Entry'!D40="","",'Data Entry'!D40)</f>
        <v/>
      </c>
      <c r="AO144" s="193" t="str">
        <f>IF('Data Entry'!E40="","",'Data Entry'!E40)</f>
        <v/>
      </c>
      <c r="AP144" s="193" t="str">
        <f>IF('Data Entry'!F40="","",'Data Entry'!F40)</f>
        <v/>
      </c>
      <c r="AQ144" s="193" t="str">
        <f>IF('Data Entry'!G40="","",'Data Entry'!G40)</f>
        <v/>
      </c>
      <c r="AR144" s="193" t="str">
        <f>IF('Data Entry'!H40="","",'Data Entry'!H40)</f>
        <v/>
      </c>
      <c r="AS144" s="193" t="str">
        <f>IF('Data Entry'!M40="","",'Data Entry'!M40)</f>
        <v xml:space="preserve"> </v>
      </c>
    </row>
    <row r="145" spans="21:45" hidden="1">
      <c r="U145" s="38" t="s">
        <v>306</v>
      </c>
      <c r="V145" s="38">
        <v>2</v>
      </c>
      <c r="W145" s="193">
        <f>IF('Data Entry'!A41="","",'Data Entry'!A41)</f>
        <v>34</v>
      </c>
      <c r="X145" s="193" t="str">
        <f>IF('Data Entry'!B41="","",'Data Entry'!B41)</f>
        <v/>
      </c>
      <c r="Y145" s="193">
        <f>'PATRAK-C'!K41</f>
        <v>0</v>
      </c>
      <c r="Z145" s="193" t="str">
        <f>'PATRAK-C'!L41</f>
        <v>E</v>
      </c>
      <c r="AA145" s="193">
        <f>'PATRAK-C'!S41</f>
        <v>0</v>
      </c>
      <c r="AB145" s="193" t="str">
        <f>'PATRAK-C'!T41</f>
        <v>E</v>
      </c>
      <c r="AC145" s="193" t="e">
        <f>'PATRAK-C'!#REF!</f>
        <v>#REF!</v>
      </c>
      <c r="AD145" s="193" t="e">
        <f>'PATRAK-C'!#REF!</f>
        <v>#REF!</v>
      </c>
      <c r="AE145" s="193">
        <f>'PATRAK-C'!AA41</f>
        <v>0</v>
      </c>
      <c r="AF145" s="193" t="str">
        <f>'PATRAK-C'!AB41</f>
        <v>E</v>
      </c>
      <c r="AG145" s="193">
        <f>'PATRAK-C'!AI41</f>
        <v>0</v>
      </c>
      <c r="AH145" s="193" t="str">
        <f>'PATRAK-C'!AJ41</f>
        <v>E</v>
      </c>
      <c r="AI145" s="193" t="str">
        <f>'PATRAK-C'!AK41</f>
        <v/>
      </c>
      <c r="AJ145" s="193" t="str">
        <f>'PATRAK-C'!AL41</f>
        <v/>
      </c>
      <c r="AK145" s="193" t="str">
        <f>'PATRAK-C'!AM41</f>
        <v/>
      </c>
      <c r="AL145" s="193" t="str">
        <f>'PATRAK-C'!AN41</f>
        <v/>
      </c>
      <c r="AM145" s="193" t="str">
        <f>IF('Data Entry'!C41="","",'Data Entry'!C41)</f>
        <v/>
      </c>
      <c r="AN145" s="226" t="str">
        <f>IF('Data Entry'!D41="","",'Data Entry'!D41)</f>
        <v/>
      </c>
      <c r="AO145" s="193" t="str">
        <f>IF('Data Entry'!E41="","",'Data Entry'!E41)</f>
        <v/>
      </c>
      <c r="AP145" s="193" t="str">
        <f>IF('Data Entry'!F41="","",'Data Entry'!F41)</f>
        <v/>
      </c>
      <c r="AQ145" s="193" t="str">
        <f>IF('Data Entry'!G41="","",'Data Entry'!G41)</f>
        <v/>
      </c>
      <c r="AR145" s="193" t="str">
        <f>IF('Data Entry'!H41="","",'Data Entry'!H41)</f>
        <v/>
      </c>
      <c r="AS145" s="193" t="str">
        <f>IF('Data Entry'!M41="","",'Data Entry'!M41)</f>
        <v xml:space="preserve"> </v>
      </c>
    </row>
    <row r="146" spans="21:45" hidden="1">
      <c r="U146" s="38" t="s">
        <v>307</v>
      </c>
      <c r="V146" s="38">
        <v>2</v>
      </c>
      <c r="W146" s="193">
        <f>IF('Data Entry'!A42="","",'Data Entry'!A42)</f>
        <v>35</v>
      </c>
      <c r="X146" s="193" t="str">
        <f>IF('Data Entry'!B42="","",'Data Entry'!B42)</f>
        <v/>
      </c>
      <c r="Y146" s="193">
        <f>'PATRAK-C'!K42</f>
        <v>0</v>
      </c>
      <c r="Z146" s="193" t="str">
        <f>'PATRAK-C'!L42</f>
        <v>E</v>
      </c>
      <c r="AA146" s="193">
        <f>'PATRAK-C'!S42</f>
        <v>0</v>
      </c>
      <c r="AB146" s="193" t="str">
        <f>'PATRAK-C'!T42</f>
        <v>E</v>
      </c>
      <c r="AC146" s="193" t="e">
        <f>'PATRAK-C'!#REF!</f>
        <v>#REF!</v>
      </c>
      <c r="AD146" s="193" t="e">
        <f>'PATRAK-C'!#REF!</f>
        <v>#REF!</v>
      </c>
      <c r="AE146" s="193">
        <f>'PATRAK-C'!AA42</f>
        <v>0</v>
      </c>
      <c r="AF146" s="193" t="str">
        <f>'PATRAK-C'!AB42</f>
        <v>E</v>
      </c>
      <c r="AG146" s="193">
        <f>'PATRAK-C'!AI42</f>
        <v>0</v>
      </c>
      <c r="AH146" s="193" t="str">
        <f>'PATRAK-C'!AJ42</f>
        <v>E</v>
      </c>
      <c r="AI146" s="193" t="str">
        <f>'PATRAK-C'!AK42</f>
        <v/>
      </c>
      <c r="AJ146" s="193" t="str">
        <f>'PATRAK-C'!AL42</f>
        <v/>
      </c>
      <c r="AK146" s="193" t="str">
        <f>'PATRAK-C'!AM42</f>
        <v/>
      </c>
      <c r="AL146" s="193" t="str">
        <f>'PATRAK-C'!AN42</f>
        <v/>
      </c>
      <c r="AM146" s="193" t="str">
        <f>IF('Data Entry'!C42="","",'Data Entry'!C42)</f>
        <v/>
      </c>
      <c r="AN146" s="226" t="str">
        <f>IF('Data Entry'!D42="","",'Data Entry'!D42)</f>
        <v/>
      </c>
      <c r="AO146" s="193" t="str">
        <f>IF('Data Entry'!E42="","",'Data Entry'!E42)</f>
        <v/>
      </c>
      <c r="AP146" s="193" t="str">
        <f>IF('Data Entry'!F42="","",'Data Entry'!F42)</f>
        <v/>
      </c>
      <c r="AQ146" s="193" t="str">
        <f>IF('Data Entry'!G42="","",'Data Entry'!G42)</f>
        <v/>
      </c>
      <c r="AR146" s="193" t="str">
        <f>IF('Data Entry'!H42="","",'Data Entry'!H42)</f>
        <v/>
      </c>
      <c r="AS146" s="193" t="str">
        <f>IF('Data Entry'!M42="","",'Data Entry'!M42)</f>
        <v xml:space="preserve"> </v>
      </c>
    </row>
    <row r="147" spans="21:45" hidden="1">
      <c r="U147" s="38" t="s">
        <v>308</v>
      </c>
      <c r="V147" s="38">
        <v>2</v>
      </c>
      <c r="W147" s="193">
        <f>IF('Data Entry'!A43="","",'Data Entry'!A43)</f>
        <v>36</v>
      </c>
      <c r="X147" s="193" t="str">
        <f>IF('Data Entry'!B43="","",'Data Entry'!B43)</f>
        <v/>
      </c>
      <c r="Y147" s="193">
        <f>'PATRAK-C'!K43</f>
        <v>0</v>
      </c>
      <c r="Z147" s="193" t="str">
        <f>'PATRAK-C'!L43</f>
        <v>E</v>
      </c>
      <c r="AA147" s="193">
        <f>'PATRAK-C'!S43</f>
        <v>0</v>
      </c>
      <c r="AB147" s="193" t="str">
        <f>'PATRAK-C'!T43</f>
        <v>E</v>
      </c>
      <c r="AC147" s="193" t="e">
        <f>'PATRAK-C'!#REF!</f>
        <v>#REF!</v>
      </c>
      <c r="AD147" s="193" t="e">
        <f>'PATRAK-C'!#REF!</f>
        <v>#REF!</v>
      </c>
      <c r="AE147" s="193">
        <f>'PATRAK-C'!AA43</f>
        <v>0</v>
      </c>
      <c r="AF147" s="193" t="str">
        <f>'PATRAK-C'!AB43</f>
        <v>E</v>
      </c>
      <c r="AG147" s="193">
        <f>'PATRAK-C'!AI43</f>
        <v>0</v>
      </c>
      <c r="AH147" s="193" t="str">
        <f>'PATRAK-C'!AJ43</f>
        <v>E</v>
      </c>
      <c r="AI147" s="193" t="str">
        <f>'PATRAK-C'!AK43</f>
        <v/>
      </c>
      <c r="AJ147" s="193" t="str">
        <f>'PATRAK-C'!AL43</f>
        <v/>
      </c>
      <c r="AK147" s="193" t="str">
        <f>'PATRAK-C'!AM43</f>
        <v/>
      </c>
      <c r="AL147" s="193" t="str">
        <f>'PATRAK-C'!AN43</f>
        <v/>
      </c>
      <c r="AM147" s="193" t="str">
        <f>IF('Data Entry'!C43="","",'Data Entry'!C43)</f>
        <v/>
      </c>
      <c r="AN147" s="226" t="str">
        <f>IF('Data Entry'!D43="","",'Data Entry'!D43)</f>
        <v/>
      </c>
      <c r="AO147" s="193" t="str">
        <f>IF('Data Entry'!E43="","",'Data Entry'!E43)</f>
        <v/>
      </c>
      <c r="AP147" s="193" t="str">
        <f>IF('Data Entry'!F43="","",'Data Entry'!F43)</f>
        <v/>
      </c>
      <c r="AQ147" s="193" t="str">
        <f>IF('Data Entry'!G43="","",'Data Entry'!G43)</f>
        <v/>
      </c>
      <c r="AR147" s="193" t="str">
        <f>IF('Data Entry'!H43="","",'Data Entry'!H43)</f>
        <v/>
      </c>
      <c r="AS147" s="193" t="str">
        <f>IF('Data Entry'!M43="","",'Data Entry'!M43)</f>
        <v xml:space="preserve"> </v>
      </c>
    </row>
    <row r="148" spans="21:45" hidden="1">
      <c r="U148" s="38" t="s">
        <v>309</v>
      </c>
      <c r="V148" s="38">
        <v>2</v>
      </c>
      <c r="W148" s="193">
        <f>IF('Data Entry'!A44="","",'Data Entry'!A44)</f>
        <v>37</v>
      </c>
      <c r="X148" s="193" t="str">
        <f>IF('Data Entry'!B44="","",'Data Entry'!B44)</f>
        <v/>
      </c>
      <c r="Y148" s="193">
        <f>'PATRAK-C'!K44</f>
        <v>0</v>
      </c>
      <c r="Z148" s="193" t="str">
        <f>'PATRAK-C'!L44</f>
        <v>E</v>
      </c>
      <c r="AA148" s="193">
        <f>'PATRAK-C'!S44</f>
        <v>0</v>
      </c>
      <c r="AB148" s="193" t="str">
        <f>'PATRAK-C'!T44</f>
        <v>E</v>
      </c>
      <c r="AC148" s="193" t="e">
        <f>'PATRAK-C'!#REF!</f>
        <v>#REF!</v>
      </c>
      <c r="AD148" s="193" t="e">
        <f>'PATRAK-C'!#REF!</f>
        <v>#REF!</v>
      </c>
      <c r="AE148" s="193">
        <f>'PATRAK-C'!AA44</f>
        <v>0</v>
      </c>
      <c r="AF148" s="193" t="str">
        <f>'PATRAK-C'!AB44</f>
        <v>E</v>
      </c>
      <c r="AG148" s="193">
        <f>'PATRAK-C'!AI44</f>
        <v>0</v>
      </c>
      <c r="AH148" s="193" t="str">
        <f>'PATRAK-C'!AJ44</f>
        <v>E</v>
      </c>
      <c r="AI148" s="193" t="str">
        <f>'PATRAK-C'!AK44</f>
        <v/>
      </c>
      <c r="AJ148" s="193" t="str">
        <f>'PATRAK-C'!AL44</f>
        <v/>
      </c>
      <c r="AK148" s="193" t="str">
        <f>'PATRAK-C'!AM44</f>
        <v/>
      </c>
      <c r="AL148" s="193" t="str">
        <f>'PATRAK-C'!AN44</f>
        <v/>
      </c>
      <c r="AM148" s="193" t="str">
        <f>IF('Data Entry'!C44="","",'Data Entry'!C44)</f>
        <v/>
      </c>
      <c r="AN148" s="226" t="str">
        <f>IF('Data Entry'!D44="","",'Data Entry'!D44)</f>
        <v/>
      </c>
      <c r="AO148" s="193" t="str">
        <f>IF('Data Entry'!E44="","",'Data Entry'!E44)</f>
        <v/>
      </c>
      <c r="AP148" s="193" t="str">
        <f>IF('Data Entry'!F44="","",'Data Entry'!F44)</f>
        <v/>
      </c>
      <c r="AQ148" s="193" t="str">
        <f>IF('Data Entry'!G44="","",'Data Entry'!G44)</f>
        <v/>
      </c>
      <c r="AR148" s="193" t="str">
        <f>IF('Data Entry'!H44="","",'Data Entry'!H44)</f>
        <v/>
      </c>
      <c r="AS148" s="193" t="str">
        <f>IF('Data Entry'!M44="","",'Data Entry'!M44)</f>
        <v xml:space="preserve"> </v>
      </c>
    </row>
    <row r="149" spans="21:45" hidden="1">
      <c r="U149" s="38" t="s">
        <v>310</v>
      </c>
      <c r="V149" s="38">
        <v>2</v>
      </c>
      <c r="W149" s="193">
        <f>IF('Data Entry'!A45="","",'Data Entry'!A45)</f>
        <v>38</v>
      </c>
      <c r="X149" s="193" t="str">
        <f>IF('Data Entry'!B45="","",'Data Entry'!B45)</f>
        <v/>
      </c>
      <c r="Y149" s="193">
        <f>'PATRAK-C'!K45</f>
        <v>0</v>
      </c>
      <c r="Z149" s="193" t="str">
        <f>'PATRAK-C'!L45</f>
        <v>E</v>
      </c>
      <c r="AA149" s="193">
        <f>'PATRAK-C'!S45</f>
        <v>0</v>
      </c>
      <c r="AB149" s="193" t="str">
        <f>'PATRAK-C'!T45</f>
        <v>E</v>
      </c>
      <c r="AC149" s="193" t="e">
        <f>'PATRAK-C'!#REF!</f>
        <v>#REF!</v>
      </c>
      <c r="AD149" s="193" t="e">
        <f>'PATRAK-C'!#REF!</f>
        <v>#REF!</v>
      </c>
      <c r="AE149" s="193">
        <f>'PATRAK-C'!AA45</f>
        <v>0</v>
      </c>
      <c r="AF149" s="193" t="str">
        <f>'PATRAK-C'!AB45</f>
        <v>E</v>
      </c>
      <c r="AG149" s="193">
        <f>'PATRAK-C'!AI45</f>
        <v>0</v>
      </c>
      <c r="AH149" s="193" t="str">
        <f>'PATRAK-C'!AJ45</f>
        <v>E</v>
      </c>
      <c r="AI149" s="193" t="str">
        <f>'PATRAK-C'!AK45</f>
        <v/>
      </c>
      <c r="AJ149" s="193" t="str">
        <f>'PATRAK-C'!AL45</f>
        <v/>
      </c>
      <c r="AK149" s="193" t="str">
        <f>'PATRAK-C'!AM45</f>
        <v/>
      </c>
      <c r="AL149" s="193" t="str">
        <f>'PATRAK-C'!AN45</f>
        <v/>
      </c>
      <c r="AM149" s="193" t="str">
        <f>IF('Data Entry'!C45="","",'Data Entry'!C45)</f>
        <v/>
      </c>
      <c r="AN149" s="226" t="str">
        <f>IF('Data Entry'!D45="","",'Data Entry'!D45)</f>
        <v/>
      </c>
      <c r="AO149" s="193" t="str">
        <f>IF('Data Entry'!E45="","",'Data Entry'!E45)</f>
        <v/>
      </c>
      <c r="AP149" s="193" t="str">
        <f>IF('Data Entry'!F45="","",'Data Entry'!F45)</f>
        <v/>
      </c>
      <c r="AQ149" s="193" t="str">
        <f>IF('Data Entry'!G45="","",'Data Entry'!G45)</f>
        <v/>
      </c>
      <c r="AR149" s="193" t="str">
        <f>IF('Data Entry'!H45="","",'Data Entry'!H45)</f>
        <v/>
      </c>
      <c r="AS149" s="193" t="str">
        <f>IF('Data Entry'!M45="","",'Data Entry'!M45)</f>
        <v xml:space="preserve"> </v>
      </c>
    </row>
    <row r="150" spans="21:45" hidden="1">
      <c r="U150" s="38" t="s">
        <v>311</v>
      </c>
      <c r="V150" s="38">
        <v>2</v>
      </c>
      <c r="W150" s="193">
        <f>IF('Data Entry'!A46="","",'Data Entry'!A46)</f>
        <v>39</v>
      </c>
      <c r="X150" s="193" t="str">
        <f>IF('Data Entry'!B46="","",'Data Entry'!B46)</f>
        <v/>
      </c>
      <c r="Y150" s="193">
        <f>'PATRAK-C'!K46</f>
        <v>0</v>
      </c>
      <c r="Z150" s="193" t="str">
        <f>'PATRAK-C'!L46</f>
        <v>E</v>
      </c>
      <c r="AA150" s="193">
        <f>'PATRAK-C'!S46</f>
        <v>0</v>
      </c>
      <c r="AB150" s="193" t="str">
        <f>'PATRAK-C'!T46</f>
        <v>E</v>
      </c>
      <c r="AC150" s="193" t="e">
        <f>'PATRAK-C'!#REF!</f>
        <v>#REF!</v>
      </c>
      <c r="AD150" s="193" t="e">
        <f>'PATRAK-C'!#REF!</f>
        <v>#REF!</v>
      </c>
      <c r="AE150" s="193">
        <f>'PATRAK-C'!AA46</f>
        <v>0</v>
      </c>
      <c r="AF150" s="193" t="str">
        <f>'PATRAK-C'!AB46</f>
        <v>E</v>
      </c>
      <c r="AG150" s="193">
        <f>'PATRAK-C'!AI46</f>
        <v>0</v>
      </c>
      <c r="AH150" s="193" t="str">
        <f>'PATRAK-C'!AJ46</f>
        <v>E</v>
      </c>
      <c r="AI150" s="193" t="str">
        <f>'PATRAK-C'!AK46</f>
        <v/>
      </c>
      <c r="AJ150" s="193" t="str">
        <f>'PATRAK-C'!AL46</f>
        <v/>
      </c>
      <c r="AK150" s="193" t="str">
        <f>'PATRAK-C'!AM46</f>
        <v/>
      </c>
      <c r="AL150" s="193" t="str">
        <f>'PATRAK-C'!AN46</f>
        <v/>
      </c>
      <c r="AM150" s="193" t="str">
        <f>IF('Data Entry'!C46="","",'Data Entry'!C46)</f>
        <v/>
      </c>
      <c r="AN150" s="226" t="str">
        <f>IF('Data Entry'!D46="","",'Data Entry'!D46)</f>
        <v/>
      </c>
      <c r="AO150" s="193" t="str">
        <f>IF('Data Entry'!E46="","",'Data Entry'!E46)</f>
        <v/>
      </c>
      <c r="AP150" s="193" t="str">
        <f>IF('Data Entry'!F46="","",'Data Entry'!F46)</f>
        <v/>
      </c>
      <c r="AQ150" s="193" t="str">
        <f>IF('Data Entry'!G46="","",'Data Entry'!G46)</f>
        <v/>
      </c>
      <c r="AR150" s="193" t="str">
        <f>IF('Data Entry'!H46="","",'Data Entry'!H46)</f>
        <v/>
      </c>
      <c r="AS150" s="193" t="str">
        <f>IF('Data Entry'!M46="","",'Data Entry'!M46)</f>
        <v xml:space="preserve"> </v>
      </c>
    </row>
    <row r="151" spans="21:45" hidden="1">
      <c r="U151" s="38" t="s">
        <v>312</v>
      </c>
      <c r="V151" s="38">
        <v>2</v>
      </c>
      <c r="W151" s="193">
        <f>IF('Data Entry'!A47="","",'Data Entry'!A47)</f>
        <v>40</v>
      </c>
      <c r="X151" s="193" t="str">
        <f>IF('Data Entry'!B47="","",'Data Entry'!B47)</f>
        <v/>
      </c>
      <c r="Y151" s="193">
        <f>'PATRAK-C'!K47</f>
        <v>0</v>
      </c>
      <c r="Z151" s="193" t="str">
        <f>'PATRAK-C'!L47</f>
        <v>E</v>
      </c>
      <c r="AA151" s="193">
        <f>'PATRAK-C'!S47</f>
        <v>0</v>
      </c>
      <c r="AB151" s="193" t="str">
        <f>'PATRAK-C'!T47</f>
        <v>E</v>
      </c>
      <c r="AC151" s="193" t="e">
        <f>'PATRAK-C'!#REF!</f>
        <v>#REF!</v>
      </c>
      <c r="AD151" s="193" t="e">
        <f>'PATRAK-C'!#REF!</f>
        <v>#REF!</v>
      </c>
      <c r="AE151" s="193">
        <f>'PATRAK-C'!AA47</f>
        <v>0</v>
      </c>
      <c r="AF151" s="193" t="str">
        <f>'PATRAK-C'!AB47</f>
        <v>E</v>
      </c>
      <c r="AG151" s="193">
        <f>'PATRAK-C'!AI47</f>
        <v>0</v>
      </c>
      <c r="AH151" s="193" t="str">
        <f>'PATRAK-C'!AJ47</f>
        <v>E</v>
      </c>
      <c r="AI151" s="193" t="str">
        <f>'PATRAK-C'!AK47</f>
        <v/>
      </c>
      <c r="AJ151" s="193" t="str">
        <f>'PATRAK-C'!AL47</f>
        <v/>
      </c>
      <c r="AK151" s="193" t="str">
        <f>'PATRAK-C'!AM47</f>
        <v/>
      </c>
      <c r="AL151" s="193" t="str">
        <f>'PATRAK-C'!AN47</f>
        <v/>
      </c>
      <c r="AM151" s="193" t="str">
        <f>IF('Data Entry'!C47="","",'Data Entry'!C47)</f>
        <v/>
      </c>
      <c r="AN151" s="226" t="str">
        <f>IF('Data Entry'!D47="","",'Data Entry'!D47)</f>
        <v/>
      </c>
      <c r="AO151" s="193" t="str">
        <f>IF('Data Entry'!E47="","",'Data Entry'!E47)</f>
        <v/>
      </c>
      <c r="AP151" s="193" t="str">
        <f>IF('Data Entry'!F47="","",'Data Entry'!F47)</f>
        <v/>
      </c>
      <c r="AQ151" s="193" t="str">
        <f>IF('Data Entry'!G47="","",'Data Entry'!G47)</f>
        <v/>
      </c>
      <c r="AR151" s="193" t="str">
        <f>IF('Data Entry'!H47="","",'Data Entry'!H47)</f>
        <v/>
      </c>
      <c r="AS151" s="193" t="str">
        <f>IF('Data Entry'!M47="","",'Data Entry'!M47)</f>
        <v xml:space="preserve"> </v>
      </c>
    </row>
    <row r="152" spans="21:45" hidden="1">
      <c r="U152" s="38" t="s">
        <v>313</v>
      </c>
      <c r="V152" s="38">
        <v>2</v>
      </c>
      <c r="W152" s="193">
        <f>IF('Data Entry'!A48="","",'Data Entry'!A48)</f>
        <v>41</v>
      </c>
      <c r="X152" s="193" t="str">
        <f>IF('Data Entry'!B48="","",'Data Entry'!B48)</f>
        <v/>
      </c>
      <c r="Y152" s="193">
        <f>'PATRAK-C'!K48</f>
        <v>0</v>
      </c>
      <c r="Z152" s="193" t="str">
        <f>'PATRAK-C'!L48</f>
        <v>E</v>
      </c>
      <c r="AA152" s="193">
        <f>'PATRAK-C'!S48</f>
        <v>0</v>
      </c>
      <c r="AB152" s="193" t="str">
        <f>'PATRAK-C'!T48</f>
        <v>E</v>
      </c>
      <c r="AC152" s="193" t="e">
        <f>'PATRAK-C'!#REF!</f>
        <v>#REF!</v>
      </c>
      <c r="AD152" s="193" t="e">
        <f>'PATRAK-C'!#REF!</f>
        <v>#REF!</v>
      </c>
      <c r="AE152" s="193">
        <f>'PATRAK-C'!AA48</f>
        <v>0</v>
      </c>
      <c r="AF152" s="193" t="str">
        <f>'PATRAK-C'!AB48</f>
        <v>E</v>
      </c>
      <c r="AG152" s="193">
        <f>'PATRAK-C'!AI48</f>
        <v>0</v>
      </c>
      <c r="AH152" s="193" t="str">
        <f>'PATRAK-C'!AJ48</f>
        <v>E</v>
      </c>
      <c r="AI152" s="193" t="str">
        <f>'PATRAK-C'!AK48</f>
        <v/>
      </c>
      <c r="AJ152" s="193" t="str">
        <f>'PATRAK-C'!AL48</f>
        <v/>
      </c>
      <c r="AK152" s="193" t="str">
        <f>'PATRAK-C'!AM48</f>
        <v/>
      </c>
      <c r="AL152" s="193" t="str">
        <f>'PATRAK-C'!AN48</f>
        <v/>
      </c>
      <c r="AM152" s="193" t="str">
        <f>IF('Data Entry'!C48="","",'Data Entry'!C48)</f>
        <v/>
      </c>
      <c r="AN152" s="226" t="str">
        <f>IF('Data Entry'!D48="","",'Data Entry'!D48)</f>
        <v/>
      </c>
      <c r="AO152" s="193" t="str">
        <f>IF('Data Entry'!E48="","",'Data Entry'!E48)</f>
        <v/>
      </c>
      <c r="AP152" s="193" t="str">
        <f>IF('Data Entry'!F48="","",'Data Entry'!F48)</f>
        <v/>
      </c>
      <c r="AQ152" s="193" t="str">
        <f>IF('Data Entry'!G48="","",'Data Entry'!G48)</f>
        <v/>
      </c>
      <c r="AR152" s="193" t="str">
        <f>IF('Data Entry'!H48="","",'Data Entry'!H48)</f>
        <v/>
      </c>
      <c r="AS152" s="193" t="str">
        <f>IF('Data Entry'!M48="","",'Data Entry'!M48)</f>
        <v xml:space="preserve"> </v>
      </c>
    </row>
    <row r="153" spans="21:45" hidden="1">
      <c r="U153" s="38" t="s">
        <v>314</v>
      </c>
      <c r="V153" s="38">
        <v>2</v>
      </c>
      <c r="W153" s="193">
        <f>IF('Data Entry'!A49="","",'Data Entry'!A49)</f>
        <v>42</v>
      </c>
      <c r="X153" s="193" t="str">
        <f>IF('Data Entry'!B49="","",'Data Entry'!B49)</f>
        <v/>
      </c>
      <c r="Y153" s="193">
        <f>'PATRAK-C'!K49</f>
        <v>0</v>
      </c>
      <c r="Z153" s="193" t="str">
        <f>'PATRAK-C'!L49</f>
        <v>E</v>
      </c>
      <c r="AA153" s="193">
        <f>'PATRAK-C'!S49</f>
        <v>0</v>
      </c>
      <c r="AB153" s="193" t="str">
        <f>'PATRAK-C'!T49</f>
        <v>E</v>
      </c>
      <c r="AC153" s="193" t="e">
        <f>'PATRAK-C'!#REF!</f>
        <v>#REF!</v>
      </c>
      <c r="AD153" s="193" t="e">
        <f>'PATRAK-C'!#REF!</f>
        <v>#REF!</v>
      </c>
      <c r="AE153" s="193">
        <f>'PATRAK-C'!AA49</f>
        <v>0</v>
      </c>
      <c r="AF153" s="193" t="str">
        <f>'PATRAK-C'!AB49</f>
        <v>E</v>
      </c>
      <c r="AG153" s="193">
        <f>'PATRAK-C'!AI49</f>
        <v>0</v>
      </c>
      <c r="AH153" s="193" t="str">
        <f>'PATRAK-C'!AJ49</f>
        <v>E</v>
      </c>
      <c r="AI153" s="193" t="str">
        <f>'PATRAK-C'!AK49</f>
        <v/>
      </c>
      <c r="AJ153" s="193" t="str">
        <f>'PATRAK-C'!AL49</f>
        <v/>
      </c>
      <c r="AK153" s="193" t="str">
        <f>'PATRAK-C'!AM49</f>
        <v/>
      </c>
      <c r="AL153" s="193" t="str">
        <f>'PATRAK-C'!AN49</f>
        <v/>
      </c>
      <c r="AM153" s="193" t="str">
        <f>IF('Data Entry'!C49="","",'Data Entry'!C49)</f>
        <v/>
      </c>
      <c r="AN153" s="226" t="str">
        <f>IF('Data Entry'!D49="","",'Data Entry'!D49)</f>
        <v/>
      </c>
      <c r="AO153" s="193" t="str">
        <f>IF('Data Entry'!E49="","",'Data Entry'!E49)</f>
        <v/>
      </c>
      <c r="AP153" s="193" t="str">
        <f>IF('Data Entry'!F49="","",'Data Entry'!F49)</f>
        <v/>
      </c>
      <c r="AQ153" s="193" t="str">
        <f>IF('Data Entry'!G49="","",'Data Entry'!G49)</f>
        <v/>
      </c>
      <c r="AR153" s="193" t="str">
        <f>IF('Data Entry'!H49="","",'Data Entry'!H49)</f>
        <v/>
      </c>
      <c r="AS153" s="193" t="str">
        <f>IF('Data Entry'!M49="","",'Data Entry'!M49)</f>
        <v xml:space="preserve"> </v>
      </c>
    </row>
    <row r="154" spans="21:45" hidden="1">
      <c r="U154" s="38" t="s">
        <v>315</v>
      </c>
      <c r="V154" s="38">
        <v>2</v>
      </c>
      <c r="W154" s="193">
        <f>IF('Data Entry'!A50="","",'Data Entry'!A50)</f>
        <v>43</v>
      </c>
      <c r="X154" s="193" t="str">
        <f>IF('Data Entry'!B50="","",'Data Entry'!B50)</f>
        <v/>
      </c>
      <c r="Y154" s="193">
        <f>'PATRAK-C'!K50</f>
        <v>0</v>
      </c>
      <c r="Z154" s="193" t="str">
        <f>'PATRAK-C'!L50</f>
        <v>E</v>
      </c>
      <c r="AA154" s="193">
        <f>'PATRAK-C'!S50</f>
        <v>0</v>
      </c>
      <c r="AB154" s="193" t="str">
        <f>'PATRAK-C'!T50</f>
        <v>E</v>
      </c>
      <c r="AC154" s="193" t="e">
        <f>'PATRAK-C'!#REF!</f>
        <v>#REF!</v>
      </c>
      <c r="AD154" s="193" t="e">
        <f>'PATRAK-C'!#REF!</f>
        <v>#REF!</v>
      </c>
      <c r="AE154" s="193">
        <f>'PATRAK-C'!AA50</f>
        <v>0</v>
      </c>
      <c r="AF154" s="193" t="str">
        <f>'PATRAK-C'!AB50</f>
        <v>E</v>
      </c>
      <c r="AG154" s="193">
        <f>'PATRAK-C'!AI50</f>
        <v>0</v>
      </c>
      <c r="AH154" s="193" t="str">
        <f>'PATRAK-C'!AJ50</f>
        <v>E</v>
      </c>
      <c r="AI154" s="193" t="str">
        <f>'PATRAK-C'!AK50</f>
        <v/>
      </c>
      <c r="AJ154" s="193" t="str">
        <f>'PATRAK-C'!AL50</f>
        <v/>
      </c>
      <c r="AK154" s="193" t="str">
        <f>'PATRAK-C'!AM50</f>
        <v/>
      </c>
      <c r="AL154" s="193" t="str">
        <f>'PATRAK-C'!AN50</f>
        <v/>
      </c>
      <c r="AM154" s="193" t="str">
        <f>IF('Data Entry'!C50="","",'Data Entry'!C50)</f>
        <v/>
      </c>
      <c r="AN154" s="226" t="str">
        <f>IF('Data Entry'!D50="","",'Data Entry'!D50)</f>
        <v/>
      </c>
      <c r="AO154" s="193" t="str">
        <f>IF('Data Entry'!E50="","",'Data Entry'!E50)</f>
        <v/>
      </c>
      <c r="AP154" s="193" t="str">
        <f>IF('Data Entry'!F50="","",'Data Entry'!F50)</f>
        <v/>
      </c>
      <c r="AQ154" s="193" t="str">
        <f>IF('Data Entry'!G50="","",'Data Entry'!G50)</f>
        <v/>
      </c>
      <c r="AR154" s="193" t="str">
        <f>IF('Data Entry'!H50="","",'Data Entry'!H50)</f>
        <v/>
      </c>
      <c r="AS154" s="193" t="str">
        <f>IF('Data Entry'!M50="","",'Data Entry'!M50)</f>
        <v xml:space="preserve"> </v>
      </c>
    </row>
    <row r="155" spans="21:45" hidden="1">
      <c r="U155" s="38" t="s">
        <v>316</v>
      </c>
      <c r="V155" s="38">
        <v>2</v>
      </c>
      <c r="W155" s="193">
        <f>IF('Data Entry'!A51="","",'Data Entry'!A51)</f>
        <v>44</v>
      </c>
      <c r="X155" s="193" t="str">
        <f>IF('Data Entry'!B51="","",'Data Entry'!B51)</f>
        <v/>
      </c>
      <c r="Y155" s="193">
        <f>'PATRAK-C'!K51</f>
        <v>0</v>
      </c>
      <c r="Z155" s="193" t="str">
        <f>'PATRAK-C'!L51</f>
        <v>E</v>
      </c>
      <c r="AA155" s="193">
        <f>'PATRAK-C'!S51</f>
        <v>0</v>
      </c>
      <c r="AB155" s="193" t="str">
        <f>'PATRAK-C'!T51</f>
        <v>E</v>
      </c>
      <c r="AC155" s="193" t="e">
        <f>'PATRAK-C'!#REF!</f>
        <v>#REF!</v>
      </c>
      <c r="AD155" s="193" t="e">
        <f>'PATRAK-C'!#REF!</f>
        <v>#REF!</v>
      </c>
      <c r="AE155" s="193">
        <f>'PATRAK-C'!AA51</f>
        <v>0</v>
      </c>
      <c r="AF155" s="193" t="str">
        <f>'PATRAK-C'!AB51</f>
        <v>E</v>
      </c>
      <c r="AG155" s="193">
        <f>'PATRAK-C'!AI51</f>
        <v>0</v>
      </c>
      <c r="AH155" s="193" t="str">
        <f>'PATRAK-C'!AJ51</f>
        <v>E</v>
      </c>
      <c r="AI155" s="193" t="str">
        <f>'PATRAK-C'!AK51</f>
        <v/>
      </c>
      <c r="AJ155" s="193" t="str">
        <f>'PATRAK-C'!AL51</f>
        <v/>
      </c>
      <c r="AK155" s="193" t="str">
        <f>'PATRAK-C'!AM51</f>
        <v/>
      </c>
      <c r="AL155" s="193" t="str">
        <f>'PATRAK-C'!AN51</f>
        <v/>
      </c>
      <c r="AM155" s="193" t="str">
        <f>IF('Data Entry'!C51="","",'Data Entry'!C51)</f>
        <v/>
      </c>
      <c r="AN155" s="226" t="str">
        <f>IF('Data Entry'!D51="","",'Data Entry'!D51)</f>
        <v/>
      </c>
      <c r="AO155" s="193" t="str">
        <f>IF('Data Entry'!E51="","",'Data Entry'!E51)</f>
        <v/>
      </c>
      <c r="AP155" s="193" t="str">
        <f>IF('Data Entry'!F51="","",'Data Entry'!F51)</f>
        <v/>
      </c>
      <c r="AQ155" s="193" t="str">
        <f>IF('Data Entry'!G51="","",'Data Entry'!G51)</f>
        <v/>
      </c>
      <c r="AR155" s="193" t="str">
        <f>IF('Data Entry'!H51="","",'Data Entry'!H51)</f>
        <v/>
      </c>
      <c r="AS155" s="193" t="str">
        <f>IF('Data Entry'!M51="","",'Data Entry'!M51)</f>
        <v xml:space="preserve"> </v>
      </c>
    </row>
    <row r="156" spans="21:45" hidden="1">
      <c r="U156" s="38" t="s">
        <v>317</v>
      </c>
      <c r="V156" s="38">
        <v>2</v>
      </c>
      <c r="W156" s="193">
        <f>IF('Data Entry'!A52="","",'Data Entry'!A52)</f>
        <v>45</v>
      </c>
      <c r="X156" s="193" t="str">
        <f>IF('Data Entry'!B52="","",'Data Entry'!B52)</f>
        <v/>
      </c>
      <c r="Y156" s="193">
        <f>'PATRAK-C'!K52</f>
        <v>0</v>
      </c>
      <c r="Z156" s="193" t="str">
        <f>'PATRAK-C'!L52</f>
        <v>E</v>
      </c>
      <c r="AA156" s="193">
        <f>'PATRAK-C'!S52</f>
        <v>0</v>
      </c>
      <c r="AB156" s="193" t="str">
        <f>'PATRAK-C'!T52</f>
        <v>E</v>
      </c>
      <c r="AC156" s="193" t="e">
        <f>'PATRAK-C'!#REF!</f>
        <v>#REF!</v>
      </c>
      <c r="AD156" s="193" t="e">
        <f>'PATRAK-C'!#REF!</f>
        <v>#REF!</v>
      </c>
      <c r="AE156" s="193">
        <f>'PATRAK-C'!AA52</f>
        <v>0</v>
      </c>
      <c r="AF156" s="193" t="str">
        <f>'PATRAK-C'!AB52</f>
        <v>E</v>
      </c>
      <c r="AG156" s="193">
        <f>'PATRAK-C'!AI52</f>
        <v>0</v>
      </c>
      <c r="AH156" s="193" t="str">
        <f>'PATRAK-C'!AJ52</f>
        <v>E</v>
      </c>
      <c r="AI156" s="193" t="str">
        <f>'PATRAK-C'!AK52</f>
        <v/>
      </c>
      <c r="AJ156" s="193" t="str">
        <f>'PATRAK-C'!AL52</f>
        <v/>
      </c>
      <c r="AK156" s="193" t="str">
        <f>'PATRAK-C'!AM52</f>
        <v/>
      </c>
      <c r="AL156" s="193" t="str">
        <f>'PATRAK-C'!AN52</f>
        <v/>
      </c>
      <c r="AM156" s="193" t="str">
        <f>IF('Data Entry'!C52="","",'Data Entry'!C52)</f>
        <v/>
      </c>
      <c r="AN156" s="226" t="str">
        <f>IF('Data Entry'!D52="","",'Data Entry'!D52)</f>
        <v/>
      </c>
      <c r="AO156" s="193" t="str">
        <f>IF('Data Entry'!E52="","",'Data Entry'!E52)</f>
        <v/>
      </c>
      <c r="AP156" s="193" t="str">
        <f>IF('Data Entry'!F52="","",'Data Entry'!F52)</f>
        <v/>
      </c>
      <c r="AQ156" s="193" t="str">
        <f>IF('Data Entry'!G52="","",'Data Entry'!G52)</f>
        <v/>
      </c>
      <c r="AR156" s="193" t="str">
        <f>IF('Data Entry'!H52="","",'Data Entry'!H52)</f>
        <v/>
      </c>
      <c r="AS156" s="193" t="str">
        <f>IF('Data Entry'!M52="","",'Data Entry'!M52)</f>
        <v xml:space="preserve"> </v>
      </c>
    </row>
    <row r="157" spans="21:45" hidden="1">
      <c r="U157" s="38" t="s">
        <v>318</v>
      </c>
      <c r="V157" s="38">
        <v>2</v>
      </c>
      <c r="W157" s="193">
        <f>IF('Data Entry'!A53="","",'Data Entry'!A53)</f>
        <v>46</v>
      </c>
      <c r="X157" s="193" t="str">
        <f>IF('Data Entry'!B53="","",'Data Entry'!B53)</f>
        <v/>
      </c>
      <c r="Y157" s="193">
        <f>'PATRAK-C'!K53</f>
        <v>0</v>
      </c>
      <c r="Z157" s="193" t="str">
        <f>'PATRAK-C'!L53</f>
        <v>E</v>
      </c>
      <c r="AA157" s="193">
        <f>'PATRAK-C'!S53</f>
        <v>0</v>
      </c>
      <c r="AB157" s="193" t="str">
        <f>'PATRAK-C'!T53</f>
        <v>E</v>
      </c>
      <c r="AC157" s="193" t="e">
        <f>'PATRAK-C'!#REF!</f>
        <v>#REF!</v>
      </c>
      <c r="AD157" s="193" t="e">
        <f>'PATRAK-C'!#REF!</f>
        <v>#REF!</v>
      </c>
      <c r="AE157" s="193">
        <f>'PATRAK-C'!AA53</f>
        <v>0</v>
      </c>
      <c r="AF157" s="193" t="str">
        <f>'PATRAK-C'!AB53</f>
        <v>E</v>
      </c>
      <c r="AG157" s="193">
        <f>'PATRAK-C'!AI53</f>
        <v>0</v>
      </c>
      <c r="AH157" s="193" t="str">
        <f>'PATRAK-C'!AJ53</f>
        <v>E</v>
      </c>
      <c r="AI157" s="193" t="str">
        <f>'PATRAK-C'!AK53</f>
        <v/>
      </c>
      <c r="AJ157" s="193" t="str">
        <f>'PATRAK-C'!AL53</f>
        <v/>
      </c>
      <c r="AK157" s="193" t="str">
        <f>'PATRAK-C'!AM53</f>
        <v/>
      </c>
      <c r="AL157" s="193" t="str">
        <f>'PATRAK-C'!AN53</f>
        <v/>
      </c>
      <c r="AM157" s="193" t="str">
        <f>IF('Data Entry'!C53="","",'Data Entry'!C53)</f>
        <v/>
      </c>
      <c r="AN157" s="226" t="str">
        <f>IF('Data Entry'!D53="","",'Data Entry'!D53)</f>
        <v/>
      </c>
      <c r="AO157" s="193" t="str">
        <f>IF('Data Entry'!E53="","",'Data Entry'!E53)</f>
        <v/>
      </c>
      <c r="AP157" s="193" t="str">
        <f>IF('Data Entry'!F53="","",'Data Entry'!F53)</f>
        <v/>
      </c>
      <c r="AQ157" s="193" t="str">
        <f>IF('Data Entry'!G53="","",'Data Entry'!G53)</f>
        <v/>
      </c>
      <c r="AR157" s="193" t="str">
        <f>IF('Data Entry'!H53="","",'Data Entry'!H53)</f>
        <v/>
      </c>
      <c r="AS157" s="193" t="str">
        <f>IF('Data Entry'!M53="","",'Data Entry'!M53)</f>
        <v xml:space="preserve"> </v>
      </c>
    </row>
    <row r="158" spans="21:45" hidden="1">
      <c r="U158" s="38" t="s">
        <v>319</v>
      </c>
      <c r="V158" s="38">
        <v>2</v>
      </c>
      <c r="W158" s="193">
        <f>IF('Data Entry'!A54="","",'Data Entry'!A54)</f>
        <v>47</v>
      </c>
      <c r="X158" s="193" t="str">
        <f>IF('Data Entry'!B54="","",'Data Entry'!B54)</f>
        <v/>
      </c>
      <c r="Y158" s="193">
        <f>'PATRAK-C'!K54</f>
        <v>0</v>
      </c>
      <c r="Z158" s="193" t="str">
        <f>'PATRAK-C'!L54</f>
        <v>E</v>
      </c>
      <c r="AA158" s="193">
        <f>'PATRAK-C'!S54</f>
        <v>0</v>
      </c>
      <c r="AB158" s="193" t="str">
        <f>'PATRAK-C'!T54</f>
        <v>E</v>
      </c>
      <c r="AC158" s="193" t="e">
        <f>'PATRAK-C'!#REF!</f>
        <v>#REF!</v>
      </c>
      <c r="AD158" s="193" t="e">
        <f>'PATRAK-C'!#REF!</f>
        <v>#REF!</v>
      </c>
      <c r="AE158" s="193">
        <f>'PATRAK-C'!AA54</f>
        <v>0</v>
      </c>
      <c r="AF158" s="193" t="str">
        <f>'PATRAK-C'!AB54</f>
        <v>E</v>
      </c>
      <c r="AG158" s="193">
        <f>'PATRAK-C'!AI54</f>
        <v>0</v>
      </c>
      <c r="AH158" s="193" t="str">
        <f>'PATRAK-C'!AJ54</f>
        <v>E</v>
      </c>
      <c r="AI158" s="193" t="str">
        <f>'PATRAK-C'!AK54</f>
        <v/>
      </c>
      <c r="AJ158" s="193" t="str">
        <f>'PATRAK-C'!AL54</f>
        <v/>
      </c>
      <c r="AK158" s="193" t="str">
        <f>'PATRAK-C'!AM54</f>
        <v/>
      </c>
      <c r="AL158" s="193" t="str">
        <f>'PATRAK-C'!AN54</f>
        <v/>
      </c>
      <c r="AM158" s="193" t="str">
        <f>IF('Data Entry'!C54="","",'Data Entry'!C54)</f>
        <v/>
      </c>
      <c r="AN158" s="226" t="str">
        <f>IF('Data Entry'!D54="","",'Data Entry'!D54)</f>
        <v/>
      </c>
      <c r="AO158" s="193" t="str">
        <f>IF('Data Entry'!E54="","",'Data Entry'!E54)</f>
        <v/>
      </c>
      <c r="AP158" s="193" t="str">
        <f>IF('Data Entry'!F54="","",'Data Entry'!F54)</f>
        <v/>
      </c>
      <c r="AQ158" s="193" t="str">
        <f>IF('Data Entry'!G54="","",'Data Entry'!G54)</f>
        <v/>
      </c>
      <c r="AR158" s="193" t="str">
        <f>IF('Data Entry'!H54="","",'Data Entry'!H54)</f>
        <v/>
      </c>
      <c r="AS158" s="193" t="str">
        <f>IF('Data Entry'!M54="","",'Data Entry'!M54)</f>
        <v xml:space="preserve"> </v>
      </c>
    </row>
    <row r="159" spans="21:45" hidden="1">
      <c r="U159" s="38" t="s">
        <v>320</v>
      </c>
      <c r="V159" s="38">
        <v>2</v>
      </c>
      <c r="W159" s="193">
        <f>IF('Data Entry'!A55="","",'Data Entry'!A55)</f>
        <v>48</v>
      </c>
      <c r="X159" s="193" t="str">
        <f>IF('Data Entry'!B55="","",'Data Entry'!B55)</f>
        <v/>
      </c>
      <c r="Y159" s="193">
        <f>'PATRAK-C'!K55</f>
        <v>0</v>
      </c>
      <c r="Z159" s="193" t="str">
        <f>'PATRAK-C'!L55</f>
        <v>E</v>
      </c>
      <c r="AA159" s="193">
        <f>'PATRAK-C'!S55</f>
        <v>0</v>
      </c>
      <c r="AB159" s="193" t="str">
        <f>'PATRAK-C'!T55</f>
        <v>E</v>
      </c>
      <c r="AC159" s="193" t="e">
        <f>'PATRAK-C'!#REF!</f>
        <v>#REF!</v>
      </c>
      <c r="AD159" s="193" t="e">
        <f>'PATRAK-C'!#REF!</f>
        <v>#REF!</v>
      </c>
      <c r="AE159" s="193">
        <f>'PATRAK-C'!AA55</f>
        <v>0</v>
      </c>
      <c r="AF159" s="193" t="str">
        <f>'PATRAK-C'!AB55</f>
        <v>E</v>
      </c>
      <c r="AG159" s="193">
        <f>'PATRAK-C'!AI55</f>
        <v>0</v>
      </c>
      <c r="AH159" s="193" t="str">
        <f>'PATRAK-C'!AJ55</f>
        <v>E</v>
      </c>
      <c r="AI159" s="193" t="str">
        <f>'PATRAK-C'!AK55</f>
        <v/>
      </c>
      <c r="AJ159" s="193" t="str">
        <f>'PATRAK-C'!AL55</f>
        <v/>
      </c>
      <c r="AK159" s="193" t="str">
        <f>'PATRAK-C'!AM55</f>
        <v/>
      </c>
      <c r="AL159" s="193" t="str">
        <f>'PATRAK-C'!AN55</f>
        <v/>
      </c>
      <c r="AM159" s="193" t="str">
        <f>IF('Data Entry'!C55="","",'Data Entry'!C55)</f>
        <v/>
      </c>
      <c r="AN159" s="226" t="str">
        <f>IF('Data Entry'!D55="","",'Data Entry'!D55)</f>
        <v/>
      </c>
      <c r="AO159" s="193" t="str">
        <f>IF('Data Entry'!E55="","",'Data Entry'!E55)</f>
        <v/>
      </c>
      <c r="AP159" s="193" t="str">
        <f>IF('Data Entry'!F55="","",'Data Entry'!F55)</f>
        <v/>
      </c>
      <c r="AQ159" s="193" t="str">
        <f>IF('Data Entry'!G55="","",'Data Entry'!G55)</f>
        <v/>
      </c>
      <c r="AR159" s="193" t="str">
        <f>IF('Data Entry'!H55="","",'Data Entry'!H55)</f>
        <v/>
      </c>
      <c r="AS159" s="193" t="str">
        <f>IF('Data Entry'!M55="","",'Data Entry'!M55)</f>
        <v xml:space="preserve"> </v>
      </c>
    </row>
    <row r="160" spans="21:45" hidden="1">
      <c r="U160" s="38" t="s">
        <v>321</v>
      </c>
      <c r="V160" s="38">
        <v>2</v>
      </c>
      <c r="W160" s="193">
        <f>IF('Data Entry'!A56="","",'Data Entry'!A56)</f>
        <v>49</v>
      </c>
      <c r="X160" s="193" t="str">
        <f>IF('Data Entry'!B56="","",'Data Entry'!B56)</f>
        <v/>
      </c>
      <c r="Y160" s="193">
        <f>'PATRAK-C'!K56</f>
        <v>0</v>
      </c>
      <c r="Z160" s="193" t="str">
        <f>'PATRAK-C'!L56</f>
        <v>E</v>
      </c>
      <c r="AA160" s="193">
        <f>'PATRAK-C'!S56</f>
        <v>0</v>
      </c>
      <c r="AB160" s="193" t="str">
        <f>'PATRAK-C'!T56</f>
        <v>E</v>
      </c>
      <c r="AC160" s="193" t="e">
        <f>'PATRAK-C'!#REF!</f>
        <v>#REF!</v>
      </c>
      <c r="AD160" s="193" t="e">
        <f>'PATRAK-C'!#REF!</f>
        <v>#REF!</v>
      </c>
      <c r="AE160" s="193">
        <f>'PATRAK-C'!AA56</f>
        <v>0</v>
      </c>
      <c r="AF160" s="193" t="str">
        <f>'PATRAK-C'!AB56</f>
        <v>E</v>
      </c>
      <c r="AG160" s="193">
        <f>'PATRAK-C'!AI56</f>
        <v>0</v>
      </c>
      <c r="AH160" s="193" t="str">
        <f>'PATRAK-C'!AJ56</f>
        <v>E</v>
      </c>
      <c r="AI160" s="193" t="str">
        <f>'PATRAK-C'!AK56</f>
        <v/>
      </c>
      <c r="AJ160" s="193" t="str">
        <f>'PATRAK-C'!AL56</f>
        <v/>
      </c>
      <c r="AK160" s="193" t="str">
        <f>'PATRAK-C'!AM56</f>
        <v/>
      </c>
      <c r="AL160" s="193" t="str">
        <f>'PATRAK-C'!AN56</f>
        <v/>
      </c>
      <c r="AM160" s="193" t="str">
        <f>IF('Data Entry'!C56="","",'Data Entry'!C56)</f>
        <v/>
      </c>
      <c r="AN160" s="226" t="str">
        <f>IF('Data Entry'!D56="","",'Data Entry'!D56)</f>
        <v/>
      </c>
      <c r="AO160" s="193" t="str">
        <f>IF('Data Entry'!E56="","",'Data Entry'!E56)</f>
        <v/>
      </c>
      <c r="AP160" s="193" t="str">
        <f>IF('Data Entry'!F56="","",'Data Entry'!F56)</f>
        <v/>
      </c>
      <c r="AQ160" s="193" t="str">
        <f>IF('Data Entry'!G56="","",'Data Entry'!G56)</f>
        <v/>
      </c>
      <c r="AR160" s="193" t="str">
        <f>IF('Data Entry'!H56="","",'Data Entry'!H56)</f>
        <v/>
      </c>
      <c r="AS160" s="193" t="str">
        <f>IF('Data Entry'!M56="","",'Data Entry'!M56)</f>
        <v xml:space="preserve"> </v>
      </c>
    </row>
    <row r="161" spans="21:45" hidden="1">
      <c r="U161" s="38" t="s">
        <v>322</v>
      </c>
      <c r="V161" s="38">
        <v>2</v>
      </c>
      <c r="W161" s="193">
        <f>IF('Data Entry'!A57="","",'Data Entry'!A57)</f>
        <v>50</v>
      </c>
      <c r="X161" s="193" t="str">
        <f>IF('Data Entry'!B57="","",'Data Entry'!B57)</f>
        <v/>
      </c>
      <c r="Y161" s="193">
        <f>'PATRAK-C'!K57</f>
        <v>0</v>
      </c>
      <c r="Z161" s="193" t="str">
        <f>'PATRAK-C'!L57</f>
        <v>E</v>
      </c>
      <c r="AA161" s="193">
        <f>'PATRAK-C'!S57</f>
        <v>0</v>
      </c>
      <c r="AB161" s="193" t="str">
        <f>'PATRAK-C'!T57</f>
        <v>E</v>
      </c>
      <c r="AC161" s="193" t="e">
        <f>'PATRAK-C'!#REF!</f>
        <v>#REF!</v>
      </c>
      <c r="AD161" s="193" t="e">
        <f>'PATRAK-C'!#REF!</f>
        <v>#REF!</v>
      </c>
      <c r="AE161" s="193">
        <f>'PATRAK-C'!AA57</f>
        <v>0</v>
      </c>
      <c r="AF161" s="193" t="str">
        <f>'PATRAK-C'!AB57</f>
        <v>E</v>
      </c>
      <c r="AG161" s="193">
        <f>'PATRAK-C'!AI57</f>
        <v>0</v>
      </c>
      <c r="AH161" s="193" t="str">
        <f>'PATRAK-C'!AJ57</f>
        <v>E</v>
      </c>
      <c r="AI161" s="193" t="str">
        <f>'PATRAK-C'!AK57</f>
        <v/>
      </c>
      <c r="AJ161" s="193" t="str">
        <f>'PATRAK-C'!AL57</f>
        <v/>
      </c>
      <c r="AK161" s="193" t="str">
        <f>'PATRAK-C'!AM57</f>
        <v/>
      </c>
      <c r="AL161" s="193" t="str">
        <f>'PATRAK-C'!AN57</f>
        <v/>
      </c>
      <c r="AM161" s="193" t="str">
        <f>IF('Data Entry'!C57="","",'Data Entry'!C57)</f>
        <v/>
      </c>
      <c r="AN161" s="226" t="str">
        <f>IF('Data Entry'!D57="","",'Data Entry'!D57)</f>
        <v/>
      </c>
      <c r="AO161" s="193" t="str">
        <f>IF('Data Entry'!E57="","",'Data Entry'!E57)</f>
        <v/>
      </c>
      <c r="AP161" s="193" t="str">
        <f>IF('Data Entry'!F57="","",'Data Entry'!F57)</f>
        <v/>
      </c>
      <c r="AQ161" s="193" t="str">
        <f>IF('Data Entry'!G57="","",'Data Entry'!G57)</f>
        <v/>
      </c>
      <c r="AR161" s="193" t="str">
        <f>IF('Data Entry'!H57="","",'Data Entry'!H57)</f>
        <v/>
      </c>
      <c r="AS161" s="193" t="str">
        <f>IF('Data Entry'!M57="","",'Data Entry'!M57)</f>
        <v xml:space="preserve"> </v>
      </c>
    </row>
    <row r="162" spans="21:45" hidden="1">
      <c r="U162" s="38" t="s">
        <v>323</v>
      </c>
      <c r="V162" s="38">
        <v>2</v>
      </c>
      <c r="W162" s="193">
        <f>IF('Data Entry'!A58="","",'Data Entry'!A58)</f>
        <v>51</v>
      </c>
      <c r="X162" s="193" t="str">
        <f>IF('Data Entry'!B58="","",'Data Entry'!B58)</f>
        <v/>
      </c>
      <c r="Y162" s="193">
        <f>'PATRAK-C'!K58</f>
        <v>0</v>
      </c>
      <c r="Z162" s="193" t="str">
        <f>'PATRAK-C'!L58</f>
        <v>E</v>
      </c>
      <c r="AA162" s="193">
        <f>'PATRAK-C'!S58</f>
        <v>0</v>
      </c>
      <c r="AB162" s="193" t="str">
        <f>'PATRAK-C'!T58</f>
        <v>E</v>
      </c>
      <c r="AC162" s="193" t="e">
        <f>'PATRAK-C'!#REF!</f>
        <v>#REF!</v>
      </c>
      <c r="AD162" s="193" t="e">
        <f>'PATRAK-C'!#REF!</f>
        <v>#REF!</v>
      </c>
      <c r="AE162" s="193">
        <f>'PATRAK-C'!AA58</f>
        <v>0</v>
      </c>
      <c r="AF162" s="193" t="str">
        <f>'PATRAK-C'!AB58</f>
        <v>E</v>
      </c>
      <c r="AG162" s="193">
        <f>'PATRAK-C'!AI58</f>
        <v>0</v>
      </c>
      <c r="AH162" s="193" t="str">
        <f>'PATRAK-C'!AJ58</f>
        <v>E</v>
      </c>
      <c r="AI162" s="193" t="str">
        <f>'PATRAK-C'!AK58</f>
        <v/>
      </c>
      <c r="AJ162" s="193" t="str">
        <f>'PATRAK-C'!AL58</f>
        <v/>
      </c>
      <c r="AK162" s="193" t="str">
        <f>'PATRAK-C'!AM58</f>
        <v/>
      </c>
      <c r="AL162" s="193" t="str">
        <f>'PATRAK-C'!AN58</f>
        <v/>
      </c>
      <c r="AM162" s="193" t="str">
        <f>IF('Data Entry'!C58="","",'Data Entry'!C58)</f>
        <v/>
      </c>
      <c r="AN162" s="226" t="str">
        <f>IF('Data Entry'!D58="","",'Data Entry'!D58)</f>
        <v/>
      </c>
      <c r="AO162" s="193" t="str">
        <f>IF('Data Entry'!E58="","",'Data Entry'!E58)</f>
        <v/>
      </c>
      <c r="AP162" s="193" t="str">
        <f>IF('Data Entry'!F58="","",'Data Entry'!F58)</f>
        <v/>
      </c>
      <c r="AQ162" s="193" t="str">
        <f>IF('Data Entry'!G58="","",'Data Entry'!G58)</f>
        <v/>
      </c>
      <c r="AR162" s="193" t="str">
        <f>IF('Data Entry'!H58="","",'Data Entry'!H58)</f>
        <v/>
      </c>
      <c r="AS162" s="193" t="str">
        <f>IF('Data Entry'!M58="","",'Data Entry'!M58)</f>
        <v xml:space="preserve"> </v>
      </c>
    </row>
    <row r="163" spans="21:45" hidden="1">
      <c r="U163" s="38" t="s">
        <v>324</v>
      </c>
      <c r="V163" s="38">
        <v>2</v>
      </c>
      <c r="W163" s="193">
        <f>IF('Data Entry'!A59="","",'Data Entry'!A59)</f>
        <v>52</v>
      </c>
      <c r="X163" s="193" t="str">
        <f>IF('Data Entry'!B59="","",'Data Entry'!B59)</f>
        <v/>
      </c>
      <c r="Y163" s="193">
        <f>'PATRAK-C'!K59</f>
        <v>0</v>
      </c>
      <c r="Z163" s="193" t="str">
        <f>'PATRAK-C'!L59</f>
        <v>E</v>
      </c>
      <c r="AA163" s="193">
        <f>'PATRAK-C'!S59</f>
        <v>0</v>
      </c>
      <c r="AB163" s="193" t="str">
        <f>'PATRAK-C'!T59</f>
        <v>E</v>
      </c>
      <c r="AC163" s="193" t="e">
        <f>'PATRAK-C'!#REF!</f>
        <v>#REF!</v>
      </c>
      <c r="AD163" s="193" t="e">
        <f>'PATRAK-C'!#REF!</f>
        <v>#REF!</v>
      </c>
      <c r="AE163" s="193">
        <f>'PATRAK-C'!AA59</f>
        <v>0</v>
      </c>
      <c r="AF163" s="193" t="str">
        <f>'PATRAK-C'!AB59</f>
        <v>E</v>
      </c>
      <c r="AG163" s="193">
        <f>'PATRAK-C'!AI59</f>
        <v>0</v>
      </c>
      <c r="AH163" s="193" t="str">
        <f>'PATRAK-C'!AJ59</f>
        <v>E</v>
      </c>
      <c r="AI163" s="193" t="str">
        <f>'PATRAK-C'!AK59</f>
        <v/>
      </c>
      <c r="AJ163" s="193" t="str">
        <f>'PATRAK-C'!AL59</f>
        <v/>
      </c>
      <c r="AK163" s="193" t="str">
        <f>'PATRAK-C'!AM59</f>
        <v/>
      </c>
      <c r="AL163" s="193" t="str">
        <f>'PATRAK-C'!AN59</f>
        <v/>
      </c>
      <c r="AM163" s="193" t="str">
        <f>IF('Data Entry'!C59="","",'Data Entry'!C59)</f>
        <v/>
      </c>
      <c r="AN163" s="226" t="str">
        <f>IF('Data Entry'!D59="","",'Data Entry'!D59)</f>
        <v/>
      </c>
      <c r="AO163" s="193" t="str">
        <f>IF('Data Entry'!E59="","",'Data Entry'!E59)</f>
        <v/>
      </c>
      <c r="AP163" s="193" t="str">
        <f>IF('Data Entry'!F59="","",'Data Entry'!F59)</f>
        <v/>
      </c>
      <c r="AQ163" s="193" t="str">
        <f>IF('Data Entry'!G59="","",'Data Entry'!G59)</f>
        <v/>
      </c>
      <c r="AR163" s="193" t="str">
        <f>IF('Data Entry'!H59="","",'Data Entry'!H59)</f>
        <v/>
      </c>
      <c r="AS163" s="193" t="str">
        <f>IF('Data Entry'!M59="","",'Data Entry'!M59)</f>
        <v xml:space="preserve"> </v>
      </c>
    </row>
    <row r="164" spans="21:45" hidden="1">
      <c r="U164" s="38" t="s">
        <v>325</v>
      </c>
      <c r="V164" s="38">
        <v>2</v>
      </c>
      <c r="W164" s="193">
        <f>IF('Data Entry'!A60="","",'Data Entry'!A60)</f>
        <v>53</v>
      </c>
      <c r="X164" s="193" t="str">
        <f>IF('Data Entry'!B60="","",'Data Entry'!B60)</f>
        <v/>
      </c>
      <c r="Y164" s="193">
        <f>'PATRAK-C'!K60</f>
        <v>0</v>
      </c>
      <c r="Z164" s="193" t="str">
        <f>'PATRAK-C'!L60</f>
        <v>E</v>
      </c>
      <c r="AA164" s="193">
        <f>'PATRAK-C'!S60</f>
        <v>0</v>
      </c>
      <c r="AB164" s="193" t="str">
        <f>'PATRAK-C'!T60</f>
        <v>E</v>
      </c>
      <c r="AC164" s="193" t="e">
        <f>'PATRAK-C'!#REF!</f>
        <v>#REF!</v>
      </c>
      <c r="AD164" s="193" t="e">
        <f>'PATRAK-C'!#REF!</f>
        <v>#REF!</v>
      </c>
      <c r="AE164" s="193">
        <f>'PATRAK-C'!AA60</f>
        <v>0</v>
      </c>
      <c r="AF164" s="193" t="str">
        <f>'PATRAK-C'!AB60</f>
        <v>E</v>
      </c>
      <c r="AG164" s="193">
        <f>'PATRAK-C'!AI60</f>
        <v>0</v>
      </c>
      <c r="AH164" s="193" t="str">
        <f>'PATRAK-C'!AJ60</f>
        <v>E</v>
      </c>
      <c r="AI164" s="193" t="str">
        <f>'PATRAK-C'!AK60</f>
        <v/>
      </c>
      <c r="AJ164" s="193" t="str">
        <f>'PATRAK-C'!AL60</f>
        <v/>
      </c>
      <c r="AK164" s="193" t="str">
        <f>'PATRAK-C'!AM60</f>
        <v/>
      </c>
      <c r="AL164" s="193" t="str">
        <f>'PATRAK-C'!AN60</f>
        <v/>
      </c>
      <c r="AM164" s="193" t="str">
        <f>IF('Data Entry'!C60="","",'Data Entry'!C60)</f>
        <v/>
      </c>
      <c r="AN164" s="226" t="str">
        <f>IF('Data Entry'!D60="","",'Data Entry'!D60)</f>
        <v/>
      </c>
      <c r="AO164" s="193" t="str">
        <f>IF('Data Entry'!E60="","",'Data Entry'!E60)</f>
        <v/>
      </c>
      <c r="AP164" s="193" t="str">
        <f>IF('Data Entry'!F60="","",'Data Entry'!F60)</f>
        <v/>
      </c>
      <c r="AQ164" s="193" t="str">
        <f>IF('Data Entry'!G60="","",'Data Entry'!G60)</f>
        <v/>
      </c>
      <c r="AR164" s="193" t="str">
        <f>IF('Data Entry'!H60="","",'Data Entry'!H60)</f>
        <v/>
      </c>
      <c r="AS164" s="193" t="str">
        <f>IF('Data Entry'!M60="","",'Data Entry'!M60)</f>
        <v xml:space="preserve"> </v>
      </c>
    </row>
    <row r="165" spans="21:45" hidden="1">
      <c r="U165" s="38" t="s">
        <v>326</v>
      </c>
      <c r="V165" s="38">
        <v>2</v>
      </c>
      <c r="W165" s="193">
        <f>IF('Data Entry'!A61="","",'Data Entry'!A61)</f>
        <v>54</v>
      </c>
      <c r="X165" s="193" t="str">
        <f>IF('Data Entry'!B61="","",'Data Entry'!B61)</f>
        <v/>
      </c>
      <c r="Y165" s="193">
        <f>'PATRAK-C'!K61</f>
        <v>0</v>
      </c>
      <c r="Z165" s="193" t="str">
        <f>'PATRAK-C'!L61</f>
        <v>E</v>
      </c>
      <c r="AA165" s="193">
        <f>'PATRAK-C'!S61</f>
        <v>0</v>
      </c>
      <c r="AB165" s="193" t="str">
        <f>'PATRAK-C'!T61</f>
        <v>E</v>
      </c>
      <c r="AC165" s="193" t="e">
        <f>'PATRAK-C'!#REF!</f>
        <v>#REF!</v>
      </c>
      <c r="AD165" s="193" t="e">
        <f>'PATRAK-C'!#REF!</f>
        <v>#REF!</v>
      </c>
      <c r="AE165" s="193">
        <f>'PATRAK-C'!AA61</f>
        <v>0</v>
      </c>
      <c r="AF165" s="193" t="str">
        <f>'PATRAK-C'!AB61</f>
        <v>E</v>
      </c>
      <c r="AG165" s="193">
        <f>'PATRAK-C'!AI61</f>
        <v>0</v>
      </c>
      <c r="AH165" s="193" t="str">
        <f>'PATRAK-C'!AJ61</f>
        <v>E</v>
      </c>
      <c r="AI165" s="193" t="str">
        <f>'PATRAK-C'!AK61</f>
        <v/>
      </c>
      <c r="AJ165" s="193" t="str">
        <f>'PATRAK-C'!AL61</f>
        <v/>
      </c>
      <c r="AK165" s="193" t="str">
        <f>'PATRAK-C'!AM61</f>
        <v/>
      </c>
      <c r="AL165" s="193" t="str">
        <f>'PATRAK-C'!AN61</f>
        <v/>
      </c>
      <c r="AM165" s="193" t="str">
        <f>IF('Data Entry'!C61="","",'Data Entry'!C61)</f>
        <v/>
      </c>
      <c r="AN165" s="226" t="str">
        <f>IF('Data Entry'!D61="","",'Data Entry'!D61)</f>
        <v/>
      </c>
      <c r="AO165" s="193" t="str">
        <f>IF('Data Entry'!E61="","",'Data Entry'!E61)</f>
        <v/>
      </c>
      <c r="AP165" s="193" t="str">
        <f>IF('Data Entry'!F61="","",'Data Entry'!F61)</f>
        <v/>
      </c>
      <c r="AQ165" s="193" t="str">
        <f>IF('Data Entry'!G61="","",'Data Entry'!G61)</f>
        <v/>
      </c>
      <c r="AR165" s="193" t="str">
        <f>IF('Data Entry'!H61="","",'Data Entry'!H61)</f>
        <v/>
      </c>
      <c r="AS165" s="193" t="str">
        <f>IF('Data Entry'!M61="","",'Data Entry'!M61)</f>
        <v xml:space="preserve"> </v>
      </c>
    </row>
    <row r="166" spans="21:45" hidden="1">
      <c r="U166" s="38" t="s">
        <v>327</v>
      </c>
      <c r="V166" s="38">
        <v>2</v>
      </c>
      <c r="W166" s="193">
        <f>IF('Data Entry'!A62="","",'Data Entry'!A62)</f>
        <v>55</v>
      </c>
      <c r="X166" s="193" t="str">
        <f>IF('Data Entry'!B62="","",'Data Entry'!B62)</f>
        <v/>
      </c>
      <c r="Y166" s="193">
        <f>'PATRAK-C'!K62</f>
        <v>0</v>
      </c>
      <c r="Z166" s="193" t="str">
        <f>'PATRAK-C'!L62</f>
        <v>E</v>
      </c>
      <c r="AA166" s="193">
        <f>'PATRAK-C'!S62</f>
        <v>0</v>
      </c>
      <c r="AB166" s="193" t="str">
        <f>'PATRAK-C'!T62</f>
        <v>E</v>
      </c>
      <c r="AC166" s="193" t="e">
        <f>'PATRAK-C'!#REF!</f>
        <v>#REF!</v>
      </c>
      <c r="AD166" s="193" t="e">
        <f>'PATRAK-C'!#REF!</f>
        <v>#REF!</v>
      </c>
      <c r="AE166" s="193">
        <f>'PATRAK-C'!AA62</f>
        <v>0</v>
      </c>
      <c r="AF166" s="193" t="str">
        <f>'PATRAK-C'!AB62</f>
        <v>E</v>
      </c>
      <c r="AG166" s="193">
        <f>'PATRAK-C'!AI62</f>
        <v>0</v>
      </c>
      <c r="AH166" s="193" t="str">
        <f>'PATRAK-C'!AJ62</f>
        <v>E</v>
      </c>
      <c r="AI166" s="193" t="str">
        <f>'PATRAK-C'!AK62</f>
        <v/>
      </c>
      <c r="AJ166" s="193" t="str">
        <f>'PATRAK-C'!AL62</f>
        <v/>
      </c>
      <c r="AK166" s="193" t="str">
        <f>'PATRAK-C'!AM62</f>
        <v/>
      </c>
      <c r="AL166" s="193" t="str">
        <f>'PATRAK-C'!AN62</f>
        <v/>
      </c>
      <c r="AM166" s="193" t="str">
        <f>IF('Data Entry'!C62="","",'Data Entry'!C62)</f>
        <v/>
      </c>
      <c r="AN166" s="226" t="str">
        <f>IF('Data Entry'!D62="","",'Data Entry'!D62)</f>
        <v/>
      </c>
      <c r="AO166" s="193" t="str">
        <f>IF('Data Entry'!E62="","",'Data Entry'!E62)</f>
        <v/>
      </c>
      <c r="AP166" s="193" t="str">
        <f>IF('Data Entry'!F62="","",'Data Entry'!F62)</f>
        <v/>
      </c>
      <c r="AQ166" s="193" t="str">
        <f>IF('Data Entry'!G62="","",'Data Entry'!G62)</f>
        <v/>
      </c>
      <c r="AR166" s="193" t="str">
        <f>IF('Data Entry'!H62="","",'Data Entry'!H62)</f>
        <v/>
      </c>
      <c r="AS166" s="193" t="str">
        <f>IF('Data Entry'!M62="","",'Data Entry'!M62)</f>
        <v xml:space="preserve"> </v>
      </c>
    </row>
    <row r="167" spans="21:45" hidden="1">
      <c r="U167" s="38" t="s">
        <v>328</v>
      </c>
      <c r="V167" s="38">
        <v>2</v>
      </c>
      <c r="W167" s="193">
        <f>IF('Data Entry'!A63="","",'Data Entry'!A63)</f>
        <v>56</v>
      </c>
      <c r="X167" s="193" t="str">
        <f>IF('Data Entry'!B63="","",'Data Entry'!B63)</f>
        <v/>
      </c>
      <c r="Y167" s="193">
        <f>'PATRAK-C'!K63</f>
        <v>0</v>
      </c>
      <c r="Z167" s="193" t="str">
        <f>'PATRAK-C'!L63</f>
        <v>E</v>
      </c>
      <c r="AA167" s="193">
        <f>'PATRAK-C'!S63</f>
        <v>0</v>
      </c>
      <c r="AB167" s="193" t="str">
        <f>'PATRAK-C'!T63</f>
        <v>E</v>
      </c>
      <c r="AC167" s="193" t="e">
        <f>'PATRAK-C'!#REF!</f>
        <v>#REF!</v>
      </c>
      <c r="AD167" s="193" t="e">
        <f>'PATRAK-C'!#REF!</f>
        <v>#REF!</v>
      </c>
      <c r="AE167" s="193">
        <f>'PATRAK-C'!AA63</f>
        <v>0</v>
      </c>
      <c r="AF167" s="193" t="str">
        <f>'PATRAK-C'!AB63</f>
        <v>E</v>
      </c>
      <c r="AG167" s="193">
        <f>'PATRAK-C'!AI63</f>
        <v>0</v>
      </c>
      <c r="AH167" s="193" t="str">
        <f>'PATRAK-C'!AJ63</f>
        <v>E</v>
      </c>
      <c r="AI167" s="193" t="str">
        <f>'PATRAK-C'!AK63</f>
        <v/>
      </c>
      <c r="AJ167" s="193" t="str">
        <f>'PATRAK-C'!AL63</f>
        <v/>
      </c>
      <c r="AK167" s="193" t="str">
        <f>'PATRAK-C'!AM63</f>
        <v/>
      </c>
      <c r="AL167" s="193" t="str">
        <f>'PATRAK-C'!AN63</f>
        <v/>
      </c>
      <c r="AM167" s="193" t="str">
        <f>IF('Data Entry'!C63="","",'Data Entry'!C63)</f>
        <v/>
      </c>
      <c r="AN167" s="226" t="str">
        <f>IF('Data Entry'!D63="","",'Data Entry'!D63)</f>
        <v/>
      </c>
      <c r="AO167" s="193" t="str">
        <f>IF('Data Entry'!E63="","",'Data Entry'!E63)</f>
        <v/>
      </c>
      <c r="AP167" s="193" t="str">
        <f>IF('Data Entry'!F63="","",'Data Entry'!F63)</f>
        <v/>
      </c>
      <c r="AQ167" s="193" t="str">
        <f>IF('Data Entry'!G63="","",'Data Entry'!G63)</f>
        <v/>
      </c>
      <c r="AR167" s="193" t="str">
        <f>IF('Data Entry'!H63="","",'Data Entry'!H63)</f>
        <v/>
      </c>
      <c r="AS167" s="193" t="str">
        <f>IF('Data Entry'!M63="","",'Data Entry'!M63)</f>
        <v xml:space="preserve"> </v>
      </c>
    </row>
    <row r="168" spans="21:45" hidden="1">
      <c r="U168" s="38" t="s">
        <v>329</v>
      </c>
      <c r="V168" s="38">
        <v>2</v>
      </c>
      <c r="W168" s="193">
        <f>IF('Data Entry'!A64="","",'Data Entry'!A64)</f>
        <v>57</v>
      </c>
      <c r="X168" s="193" t="str">
        <f>IF('Data Entry'!B64="","",'Data Entry'!B64)</f>
        <v/>
      </c>
      <c r="Y168" s="193">
        <f>'PATRAK-C'!K64</f>
        <v>0</v>
      </c>
      <c r="Z168" s="193" t="str">
        <f>'PATRAK-C'!L64</f>
        <v>E</v>
      </c>
      <c r="AA168" s="193">
        <f>'PATRAK-C'!S64</f>
        <v>0</v>
      </c>
      <c r="AB168" s="193" t="str">
        <f>'PATRAK-C'!T64</f>
        <v>E</v>
      </c>
      <c r="AC168" s="193" t="e">
        <f>'PATRAK-C'!#REF!</f>
        <v>#REF!</v>
      </c>
      <c r="AD168" s="193" t="e">
        <f>'PATRAK-C'!#REF!</f>
        <v>#REF!</v>
      </c>
      <c r="AE168" s="193">
        <f>'PATRAK-C'!AA64</f>
        <v>0</v>
      </c>
      <c r="AF168" s="193" t="str">
        <f>'PATRAK-C'!AB64</f>
        <v>E</v>
      </c>
      <c r="AG168" s="193">
        <f>'PATRAK-C'!AI64</f>
        <v>0</v>
      </c>
      <c r="AH168" s="193" t="str">
        <f>'PATRAK-C'!AJ64</f>
        <v>E</v>
      </c>
      <c r="AI168" s="193" t="str">
        <f>'PATRAK-C'!AK64</f>
        <v/>
      </c>
      <c r="AJ168" s="193" t="str">
        <f>'PATRAK-C'!AL64</f>
        <v/>
      </c>
      <c r="AK168" s="193" t="str">
        <f>'PATRAK-C'!AM64</f>
        <v/>
      </c>
      <c r="AL168" s="193" t="str">
        <f>'PATRAK-C'!AN64</f>
        <v/>
      </c>
      <c r="AM168" s="193" t="str">
        <f>IF('Data Entry'!C64="","",'Data Entry'!C64)</f>
        <v/>
      </c>
      <c r="AN168" s="226" t="str">
        <f>IF('Data Entry'!D64="","",'Data Entry'!D64)</f>
        <v/>
      </c>
      <c r="AO168" s="193" t="str">
        <f>IF('Data Entry'!E64="","",'Data Entry'!E64)</f>
        <v/>
      </c>
      <c r="AP168" s="193" t="str">
        <f>IF('Data Entry'!F64="","",'Data Entry'!F64)</f>
        <v/>
      </c>
      <c r="AQ168" s="193" t="str">
        <f>IF('Data Entry'!G64="","",'Data Entry'!G64)</f>
        <v/>
      </c>
      <c r="AR168" s="193" t="str">
        <f>IF('Data Entry'!H64="","",'Data Entry'!H64)</f>
        <v/>
      </c>
      <c r="AS168" s="193" t="str">
        <f>IF('Data Entry'!M64="","",'Data Entry'!M64)</f>
        <v xml:space="preserve"> </v>
      </c>
    </row>
    <row r="169" spans="21:45" hidden="1">
      <c r="U169" s="38" t="s">
        <v>330</v>
      </c>
      <c r="V169" s="38">
        <v>2</v>
      </c>
      <c r="W169" s="193">
        <f>IF('Data Entry'!A65="","",'Data Entry'!A65)</f>
        <v>58</v>
      </c>
      <c r="X169" s="193" t="str">
        <f>IF('Data Entry'!B65="","",'Data Entry'!B65)</f>
        <v/>
      </c>
      <c r="Y169" s="193">
        <f>'PATRAK-C'!K65</f>
        <v>0</v>
      </c>
      <c r="Z169" s="193" t="str">
        <f>'PATRAK-C'!L65</f>
        <v>E</v>
      </c>
      <c r="AA169" s="193">
        <f>'PATRAK-C'!S65</f>
        <v>0</v>
      </c>
      <c r="AB169" s="193" t="str">
        <f>'PATRAK-C'!T65</f>
        <v>E</v>
      </c>
      <c r="AC169" s="193" t="e">
        <f>'PATRAK-C'!#REF!</f>
        <v>#REF!</v>
      </c>
      <c r="AD169" s="193" t="e">
        <f>'PATRAK-C'!#REF!</f>
        <v>#REF!</v>
      </c>
      <c r="AE169" s="193">
        <f>'PATRAK-C'!AA65</f>
        <v>0</v>
      </c>
      <c r="AF169" s="193" t="str">
        <f>'PATRAK-C'!AB65</f>
        <v>E</v>
      </c>
      <c r="AG169" s="193">
        <f>'PATRAK-C'!AI65</f>
        <v>0</v>
      </c>
      <c r="AH169" s="193" t="str">
        <f>'PATRAK-C'!AJ65</f>
        <v>E</v>
      </c>
      <c r="AI169" s="193" t="str">
        <f>'PATRAK-C'!AK65</f>
        <v/>
      </c>
      <c r="AJ169" s="193" t="str">
        <f>'PATRAK-C'!AL65</f>
        <v/>
      </c>
      <c r="AK169" s="193" t="str">
        <f>'PATRAK-C'!AM65</f>
        <v/>
      </c>
      <c r="AL169" s="193" t="str">
        <f>'PATRAK-C'!AN65</f>
        <v/>
      </c>
      <c r="AM169" s="193" t="str">
        <f>IF('Data Entry'!C65="","",'Data Entry'!C65)</f>
        <v/>
      </c>
      <c r="AN169" s="226" t="str">
        <f>IF('Data Entry'!D65="","",'Data Entry'!D65)</f>
        <v/>
      </c>
      <c r="AO169" s="193" t="str">
        <f>IF('Data Entry'!E65="","",'Data Entry'!E65)</f>
        <v/>
      </c>
      <c r="AP169" s="193" t="str">
        <f>IF('Data Entry'!F65="","",'Data Entry'!F65)</f>
        <v/>
      </c>
      <c r="AQ169" s="193" t="str">
        <f>IF('Data Entry'!G65="","",'Data Entry'!G65)</f>
        <v/>
      </c>
      <c r="AR169" s="193" t="str">
        <f>IF('Data Entry'!H65="","",'Data Entry'!H65)</f>
        <v/>
      </c>
      <c r="AS169" s="193" t="str">
        <f>IF('Data Entry'!M65="","",'Data Entry'!M65)</f>
        <v xml:space="preserve"> </v>
      </c>
    </row>
    <row r="170" spans="21:45" hidden="1">
      <c r="U170" s="38" t="s">
        <v>331</v>
      </c>
      <c r="V170" s="38">
        <v>2</v>
      </c>
      <c r="W170" s="193">
        <f>IF('Data Entry'!A66="","",'Data Entry'!A66)</f>
        <v>59</v>
      </c>
      <c r="X170" s="193" t="str">
        <f>IF('Data Entry'!B66="","",'Data Entry'!B66)</f>
        <v/>
      </c>
      <c r="Y170" s="193">
        <f>'PATRAK-C'!K66</f>
        <v>0</v>
      </c>
      <c r="Z170" s="193" t="str">
        <f>'PATRAK-C'!L66</f>
        <v>E</v>
      </c>
      <c r="AA170" s="193">
        <f>'PATRAK-C'!S66</f>
        <v>0</v>
      </c>
      <c r="AB170" s="193" t="str">
        <f>'PATRAK-C'!T66</f>
        <v>E</v>
      </c>
      <c r="AC170" s="193" t="e">
        <f>'PATRAK-C'!#REF!</f>
        <v>#REF!</v>
      </c>
      <c r="AD170" s="193" t="e">
        <f>'PATRAK-C'!#REF!</f>
        <v>#REF!</v>
      </c>
      <c r="AE170" s="193">
        <f>'PATRAK-C'!AA66</f>
        <v>0</v>
      </c>
      <c r="AF170" s="193" t="str">
        <f>'PATRAK-C'!AB66</f>
        <v>E</v>
      </c>
      <c r="AG170" s="193">
        <f>'PATRAK-C'!AI66</f>
        <v>0</v>
      </c>
      <c r="AH170" s="193" t="str">
        <f>'PATRAK-C'!AJ66</f>
        <v>E</v>
      </c>
      <c r="AI170" s="193" t="str">
        <f>'PATRAK-C'!AK66</f>
        <v/>
      </c>
      <c r="AJ170" s="193" t="str">
        <f>'PATRAK-C'!AL66</f>
        <v/>
      </c>
      <c r="AK170" s="193" t="str">
        <f>'PATRAK-C'!AM66</f>
        <v/>
      </c>
      <c r="AL170" s="193" t="str">
        <f>'PATRAK-C'!AN66</f>
        <v/>
      </c>
      <c r="AM170" s="193" t="str">
        <f>IF('Data Entry'!C66="","",'Data Entry'!C66)</f>
        <v/>
      </c>
      <c r="AN170" s="226" t="str">
        <f>IF('Data Entry'!D66="","",'Data Entry'!D66)</f>
        <v/>
      </c>
      <c r="AO170" s="193" t="str">
        <f>IF('Data Entry'!E66="","",'Data Entry'!E66)</f>
        <v/>
      </c>
      <c r="AP170" s="193" t="str">
        <f>IF('Data Entry'!F66="","",'Data Entry'!F66)</f>
        <v/>
      </c>
      <c r="AQ170" s="193" t="str">
        <f>IF('Data Entry'!G66="","",'Data Entry'!G66)</f>
        <v/>
      </c>
      <c r="AR170" s="193" t="str">
        <f>IF('Data Entry'!H66="","",'Data Entry'!H66)</f>
        <v/>
      </c>
      <c r="AS170" s="193" t="str">
        <f>IF('Data Entry'!M66="","",'Data Entry'!M66)</f>
        <v xml:space="preserve"> </v>
      </c>
    </row>
    <row r="171" spans="21:45" hidden="1">
      <c r="U171" s="38" t="s">
        <v>332</v>
      </c>
      <c r="V171" s="38">
        <v>2</v>
      </c>
      <c r="W171" s="193">
        <f>IF('Data Entry'!A67="","",'Data Entry'!A67)</f>
        <v>60</v>
      </c>
      <c r="X171" s="193" t="str">
        <f>IF('Data Entry'!B67="","",'Data Entry'!B67)</f>
        <v/>
      </c>
      <c r="Y171" s="193">
        <f>'PATRAK-C'!K67</f>
        <v>0</v>
      </c>
      <c r="Z171" s="193" t="str">
        <f>'PATRAK-C'!L67</f>
        <v>E</v>
      </c>
      <c r="AA171" s="193">
        <f>'PATRAK-C'!S67</f>
        <v>0</v>
      </c>
      <c r="AB171" s="193" t="str">
        <f>'PATRAK-C'!T67</f>
        <v>E</v>
      </c>
      <c r="AC171" s="193" t="e">
        <f>'PATRAK-C'!#REF!</f>
        <v>#REF!</v>
      </c>
      <c r="AD171" s="193" t="e">
        <f>'PATRAK-C'!#REF!</f>
        <v>#REF!</v>
      </c>
      <c r="AE171" s="193">
        <f>'PATRAK-C'!AA67</f>
        <v>0</v>
      </c>
      <c r="AF171" s="193" t="str">
        <f>'PATRAK-C'!AB67</f>
        <v>E</v>
      </c>
      <c r="AG171" s="193">
        <f>'PATRAK-C'!AI67</f>
        <v>0</v>
      </c>
      <c r="AH171" s="193" t="str">
        <f>'PATRAK-C'!AJ67</f>
        <v>E</v>
      </c>
      <c r="AI171" s="193" t="str">
        <f>'PATRAK-C'!AK67</f>
        <v/>
      </c>
      <c r="AJ171" s="193" t="str">
        <f>'PATRAK-C'!AL67</f>
        <v/>
      </c>
      <c r="AK171" s="193" t="str">
        <f>'PATRAK-C'!AM67</f>
        <v/>
      </c>
      <c r="AL171" s="193" t="str">
        <f>'PATRAK-C'!AN67</f>
        <v/>
      </c>
      <c r="AM171" s="193" t="str">
        <f>IF('Data Entry'!C67="","",'Data Entry'!C67)</f>
        <v/>
      </c>
      <c r="AN171" s="226" t="str">
        <f>IF('Data Entry'!D67="","",'Data Entry'!D67)</f>
        <v/>
      </c>
      <c r="AO171" s="193" t="str">
        <f>IF('Data Entry'!E67="","",'Data Entry'!E67)</f>
        <v/>
      </c>
      <c r="AP171" s="193" t="str">
        <f>IF('Data Entry'!F67="","",'Data Entry'!F67)</f>
        <v/>
      </c>
      <c r="AQ171" s="193" t="str">
        <f>IF('Data Entry'!G67="","",'Data Entry'!G67)</f>
        <v/>
      </c>
      <c r="AR171" s="193" t="str">
        <f>IF('Data Entry'!H67="","",'Data Entry'!H67)</f>
        <v/>
      </c>
      <c r="AS171" s="193" t="str">
        <f>IF('Data Entry'!M67="","",'Data Entry'!M67)</f>
        <v xml:space="preserve"> </v>
      </c>
    </row>
    <row r="172" spans="21:45" hidden="1"/>
  </sheetData>
  <sheetProtection algorithmName="SHA-512" hashValue="pn1txX5OWc/DSihHCuBCewj7WwWOk71ZstNsx5isQJG8auXrlTenMbHiqmWj0x34I6jdcuHPJQx+7OEH85rkXg==" saltValue="GNPp7DqdCtTp6xECVpwcOw==" spinCount="100000" sheet="1" objects="1" scenarios="1"/>
  <protectedRanges>
    <protectedRange sqref="K1:K2 K4 K6" name="Range1"/>
  </protectedRanges>
  <mergeCells count="36">
    <mergeCell ref="G10:H10"/>
    <mergeCell ref="G11:H11"/>
    <mergeCell ref="M11:R11"/>
    <mergeCell ref="G12:H12"/>
    <mergeCell ref="G13:H13"/>
    <mergeCell ref="M4:R4"/>
    <mergeCell ref="F6:G6"/>
    <mergeCell ref="M6:R6"/>
    <mergeCell ref="G8:H8"/>
    <mergeCell ref="G9:H9"/>
    <mergeCell ref="Q23:R23"/>
    <mergeCell ref="N25:O25"/>
    <mergeCell ref="Q25:R25"/>
    <mergeCell ref="N16:R16"/>
    <mergeCell ref="B15:C15"/>
    <mergeCell ref="D15:E15"/>
    <mergeCell ref="G15:H15"/>
    <mergeCell ref="N15:O15"/>
    <mergeCell ref="Q15:R15"/>
    <mergeCell ref="B22:G22"/>
    <mergeCell ref="G14:H14"/>
    <mergeCell ref="B14:C14"/>
    <mergeCell ref="AI51:AJ51"/>
    <mergeCell ref="AK51:AL51"/>
    <mergeCell ref="Y51:Z51"/>
    <mergeCell ref="AA51:AB51"/>
    <mergeCell ref="AC51:AD51"/>
    <mergeCell ref="AE51:AF51"/>
    <mergeCell ref="AG51:AH51"/>
    <mergeCell ref="N18:R18"/>
    <mergeCell ref="B26:C26"/>
    <mergeCell ref="E26:G26"/>
    <mergeCell ref="D18:E18"/>
    <mergeCell ref="N21:O21"/>
    <mergeCell ref="Q21:R21"/>
    <mergeCell ref="N23:O23"/>
  </mergeCells>
  <conditionalFormatting sqref="K1:K2">
    <cfRule type="containsBlanks" dxfId="5" priority="1">
      <formula>LEN(TRIM(K1))=0</formula>
    </cfRule>
  </conditionalFormatting>
  <conditionalFormatting sqref="K6">
    <cfRule type="containsBlanks" dxfId="4" priority="2">
      <formula>LEN(TRIM(K6))=0</formula>
    </cfRule>
  </conditionalFormatting>
  <dataValidations count="2">
    <dataValidation type="list" allowBlank="1" showInputMessage="1" showErrorMessage="1" sqref="K6 K4" xr:uid="{9B56D7A6-721F-492F-818D-62B633E0B6A0}">
      <formula1>"હા,ના"</formula1>
    </dataValidation>
    <dataValidation type="list" allowBlank="1" showInputMessage="1" showErrorMessage="1" sqref="K2" xr:uid="{347AAF0D-8CA4-4E6F-9F52-34680E738F3B}">
      <formula1>"1,2"</formula1>
    </dataValidation>
  </dataValidations>
  <pageMargins left="0.65" right="0.37" top="0.39370078740157483" bottom="0.35433070866141736" header="0.31496062992125984" footer="0.31496062992125984"/>
  <pageSetup orientation="portrait" r:id="rId1"/>
  <drawing r:id="rId2"/>
  <legacyDrawing r:id="rId3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85E817-D55B-47F2-BD41-C779B2F03A11}">
  <sheetPr>
    <tabColor theme="7" tint="0.59999389629810485"/>
    <pageSetUpPr fitToPage="1"/>
  </sheetPr>
  <dimension ref="A1:AW171"/>
  <sheetViews>
    <sheetView showGridLines="0" topLeftCell="A7" workbookViewId="0"/>
  </sheetViews>
  <sheetFormatPr defaultRowHeight="14.4"/>
  <cols>
    <col min="1" max="1" width="0.88671875" customWidth="1"/>
    <col min="2" max="2" width="2.6640625" customWidth="1"/>
    <col min="3" max="3" width="4" customWidth="1"/>
    <col min="4" max="4" width="15.88671875" customWidth="1"/>
    <col min="5" max="5" width="11.77734375" customWidth="1"/>
    <col min="6" max="6" width="8" customWidth="1"/>
    <col min="7" max="7" width="7.44140625" customWidth="1"/>
    <col min="8" max="8" width="13.44140625" customWidth="1"/>
    <col min="9" max="9" width="6.33203125" customWidth="1"/>
    <col min="10" max="10" width="2.6640625" customWidth="1"/>
    <col min="11" max="11" width="0.88671875" customWidth="1"/>
    <col min="12" max="12" width="8.6640625" customWidth="1"/>
    <col min="13" max="13" width="0.88671875" customWidth="1"/>
    <col min="14" max="14" width="2.6640625" customWidth="1"/>
    <col min="15" max="15" width="4" customWidth="1"/>
    <col min="16" max="16" width="15.77734375" customWidth="1"/>
    <col min="17" max="17" width="11.88671875" customWidth="1"/>
    <col min="18" max="18" width="8" customWidth="1"/>
    <col min="19" max="19" width="7.44140625" customWidth="1"/>
    <col min="20" max="20" width="13.33203125" customWidth="1"/>
    <col min="21" max="21" width="6.33203125" customWidth="1"/>
    <col min="22" max="22" width="2.6640625" customWidth="1"/>
    <col min="23" max="23" width="0.88671875" customWidth="1"/>
    <col min="25" max="25" width="18.6640625" customWidth="1"/>
    <col min="27" max="27" width="10.33203125" bestFit="1" customWidth="1"/>
    <col min="29" max="29" width="10.33203125" bestFit="1" customWidth="1"/>
    <col min="31" max="31" width="10.33203125" bestFit="1" customWidth="1"/>
    <col min="33" max="33" width="10.33203125" bestFit="1" customWidth="1"/>
    <col min="34" max="37" width="8.88671875" customWidth="1"/>
    <col min="39" max="39" width="10.33203125" bestFit="1" customWidth="1"/>
    <col min="41" max="41" width="10.33203125" bestFit="1" customWidth="1"/>
    <col min="43" max="44" width="10.33203125" bestFit="1" customWidth="1"/>
    <col min="48" max="48" width="11.33203125" customWidth="1"/>
  </cols>
  <sheetData>
    <row r="1" spans="1:38" ht="4.2" customHeight="1"/>
    <row r="2" spans="1:38" ht="5.4" customHeight="1">
      <c r="A2" s="236"/>
      <c r="B2" s="237"/>
      <c r="C2" s="237"/>
      <c r="D2" s="237"/>
      <c r="E2" s="237"/>
      <c r="F2" s="237"/>
      <c r="G2" s="237"/>
      <c r="H2" s="237"/>
      <c r="I2" s="237"/>
      <c r="J2" s="237"/>
      <c r="K2" s="238"/>
      <c r="M2" s="236"/>
      <c r="N2" s="237"/>
      <c r="O2" s="237"/>
      <c r="P2" s="237"/>
      <c r="Q2" s="237"/>
      <c r="R2" s="237"/>
      <c r="S2" s="237"/>
      <c r="T2" s="237"/>
      <c r="U2" s="237"/>
      <c r="V2" s="237"/>
      <c r="W2" s="238"/>
    </row>
    <row r="3" spans="1:38" ht="5.4" customHeight="1">
      <c r="A3" s="239"/>
      <c r="B3" s="236"/>
      <c r="C3" s="237"/>
      <c r="D3" s="237"/>
      <c r="E3" s="237"/>
      <c r="F3" s="237"/>
      <c r="G3" s="237"/>
      <c r="H3" s="237"/>
      <c r="I3" s="237"/>
      <c r="J3" s="238"/>
      <c r="K3" s="243"/>
      <c r="M3" s="239"/>
      <c r="N3" s="236"/>
      <c r="O3" s="237"/>
      <c r="P3" s="237"/>
      <c r="Q3" s="237"/>
      <c r="R3" s="237"/>
      <c r="S3" s="237"/>
      <c r="T3" s="237"/>
      <c r="U3" s="237"/>
      <c r="V3" s="238"/>
      <c r="W3" s="243"/>
    </row>
    <row r="4" spans="1:38" ht="27" customHeight="1">
      <c r="A4" s="239"/>
      <c r="B4" s="551" t="str">
        <f>IF('Data Entry'!B2="","",'Data Entry'!B2)</f>
        <v>કુવાદરા પ્રાથમિક શાળા</v>
      </c>
      <c r="C4" s="552"/>
      <c r="D4" s="552"/>
      <c r="E4" s="552"/>
      <c r="F4" s="552"/>
      <c r="G4" s="552"/>
      <c r="H4" s="552"/>
      <c r="I4" s="552"/>
      <c r="J4" s="553"/>
      <c r="K4" s="243"/>
      <c r="M4" s="239"/>
      <c r="N4" s="551" t="str">
        <f>IF('Data Entry'!B2="","",'Data Entry'!B2)</f>
        <v>કુવાદરા પ્રાથમિક શાળા</v>
      </c>
      <c r="O4" s="552"/>
      <c r="P4" s="552"/>
      <c r="Q4" s="552"/>
      <c r="R4" s="552"/>
      <c r="S4" s="552"/>
      <c r="T4" s="552"/>
      <c r="U4" s="552"/>
      <c r="V4" s="553"/>
      <c r="W4" s="243"/>
      <c r="Y4" s="120" t="s">
        <v>142</v>
      </c>
      <c r="Z4" s="210">
        <v>1</v>
      </c>
    </row>
    <row r="5" spans="1:38" ht="5.4" customHeight="1">
      <c r="A5" s="239"/>
      <c r="B5" s="239"/>
      <c r="J5" s="243"/>
      <c r="K5" s="243"/>
      <c r="M5" s="239"/>
      <c r="N5" s="239"/>
      <c r="V5" s="243"/>
      <c r="W5" s="243"/>
      <c r="Y5" s="120"/>
    </row>
    <row r="6" spans="1:38" ht="24" customHeight="1">
      <c r="A6" s="239"/>
      <c r="B6" s="554" t="s">
        <v>456</v>
      </c>
      <c r="C6" s="555"/>
      <c r="D6" s="555"/>
      <c r="E6" s="555"/>
      <c r="F6" s="555"/>
      <c r="G6" s="555"/>
      <c r="H6" s="555"/>
      <c r="I6" s="555"/>
      <c r="J6" s="556"/>
      <c r="K6" s="243"/>
      <c r="M6" s="239"/>
      <c r="N6" s="554" t="s">
        <v>456</v>
      </c>
      <c r="O6" s="555"/>
      <c r="P6" s="555"/>
      <c r="Q6" s="555"/>
      <c r="R6" s="555"/>
      <c r="S6" s="555"/>
      <c r="T6" s="555"/>
      <c r="U6" s="555"/>
      <c r="V6" s="556"/>
      <c r="W6" s="243"/>
    </row>
    <row r="7" spans="1:38" ht="5.4" customHeight="1">
      <c r="A7" s="239"/>
      <c r="B7" s="239"/>
      <c r="J7" s="243"/>
      <c r="K7" s="243"/>
      <c r="M7" s="239"/>
      <c r="N7" s="239"/>
      <c r="V7" s="243"/>
      <c r="W7" s="243"/>
    </row>
    <row r="8" spans="1:38" ht="23.4" customHeight="1">
      <c r="A8" s="239"/>
      <c r="B8" s="239"/>
      <c r="D8" s="240" t="s">
        <v>191</v>
      </c>
      <c r="E8" s="241" t="str">
        <f>IF(I10="","",VLOOKUP(I10&amp;Z4,$Y$52:$AW$171,4,0))</f>
        <v>પટેલ બ્રિજેશકુમાર કાળાભાઈ</v>
      </c>
      <c r="F8" s="242"/>
      <c r="G8" s="242"/>
      <c r="H8" s="242"/>
      <c r="I8" s="242"/>
      <c r="J8" s="243"/>
      <c r="K8" s="243"/>
      <c r="M8" s="239"/>
      <c r="N8" s="239"/>
      <c r="P8" s="240" t="s">
        <v>191</v>
      </c>
      <c r="Q8" s="241" t="str">
        <f>IF(U10="","",VLOOKUP(U10&amp;Z4,$Y$52:$AW$171,4,0))</f>
        <v/>
      </c>
      <c r="R8" s="242"/>
      <c r="S8" s="242"/>
      <c r="T8" s="242"/>
      <c r="U8" s="242"/>
      <c r="V8" s="243"/>
      <c r="W8" s="243"/>
      <c r="Y8" s="205" t="s">
        <v>202</v>
      </c>
      <c r="Z8" s="221" t="s">
        <v>203</v>
      </c>
    </row>
    <row r="9" spans="1:38" ht="5.4" customHeight="1">
      <c r="A9" s="239"/>
      <c r="B9" s="239"/>
      <c r="D9" s="242"/>
      <c r="E9" s="242"/>
      <c r="F9" s="242"/>
      <c r="G9" s="242"/>
      <c r="H9" s="242"/>
      <c r="I9" s="242"/>
      <c r="J9" s="243"/>
      <c r="K9" s="243"/>
      <c r="M9" s="239"/>
      <c r="N9" s="239"/>
      <c r="P9" s="242"/>
      <c r="Q9" s="242"/>
      <c r="R9" s="242"/>
      <c r="S9" s="242"/>
      <c r="T9" s="242"/>
      <c r="U9" s="242"/>
      <c r="V9" s="243"/>
      <c r="W9" s="243"/>
    </row>
    <row r="10" spans="1:38" ht="20.399999999999999" customHeight="1">
      <c r="A10" s="239"/>
      <c r="B10" s="239"/>
      <c r="D10" s="244" t="s">
        <v>29</v>
      </c>
      <c r="E10" s="206">
        <f>IF('Data Entry'!J2="","",'Data Entry'!J2)</f>
        <v>3</v>
      </c>
      <c r="F10" s="244" t="s">
        <v>30</v>
      </c>
      <c r="G10" s="241" t="str">
        <f>IF('Data Entry'!J3="","",'Data Entry'!J3)</f>
        <v>અ</v>
      </c>
      <c r="H10" s="245" t="s">
        <v>195</v>
      </c>
      <c r="I10" s="250">
        <v>1</v>
      </c>
      <c r="J10" s="243"/>
      <c r="K10" s="243"/>
      <c r="M10" s="239"/>
      <c r="N10" s="239"/>
      <c r="P10" s="244" t="s">
        <v>29</v>
      </c>
      <c r="Q10" s="206">
        <f>IF('Data Entry'!J2="","",'Data Entry'!J2)</f>
        <v>3</v>
      </c>
      <c r="R10" s="244" t="s">
        <v>30</v>
      </c>
      <c r="S10" s="241" t="str">
        <f>IF('Data Entry'!J3="","",'Data Entry'!J3)</f>
        <v>અ</v>
      </c>
      <c r="T10" s="245" t="s">
        <v>195</v>
      </c>
      <c r="U10" s="252">
        <v>2</v>
      </c>
      <c r="V10" s="243"/>
      <c r="W10" s="243"/>
      <c r="Y10" s="251" t="s">
        <v>334</v>
      </c>
      <c r="Z10" s="170" t="s">
        <v>194</v>
      </c>
    </row>
    <row r="11" spans="1:38" ht="6" customHeight="1">
      <c r="A11" s="239"/>
      <c r="B11" s="239"/>
      <c r="J11" s="243"/>
      <c r="K11" s="243"/>
      <c r="M11" s="239"/>
      <c r="N11" s="239"/>
      <c r="V11" s="243"/>
      <c r="W11" s="243"/>
    </row>
    <row r="12" spans="1:38" ht="20.399999999999999" customHeight="1">
      <c r="A12" s="239"/>
      <c r="B12" s="239"/>
      <c r="D12" s="244" t="s">
        <v>333</v>
      </c>
      <c r="E12" s="228">
        <f>IF(I10="","",VLOOKUP(I10&amp;Z4,$Y$52:$AW$171,19,0))</f>
        <v>10251</v>
      </c>
      <c r="F12" s="246" t="s">
        <v>457</v>
      </c>
      <c r="G12" s="557" t="str">
        <f>IF(I10="","",VLOOKUP(I10&amp;Z4,$Y$52:$AW$171,25,0))</f>
        <v>24060404501 1510001</v>
      </c>
      <c r="H12" s="557"/>
      <c r="I12" s="557"/>
      <c r="J12" s="243"/>
      <c r="K12" s="243"/>
      <c r="M12" s="239"/>
      <c r="N12" s="239"/>
      <c r="P12" s="244" t="s">
        <v>333</v>
      </c>
      <c r="Q12" s="228" t="str">
        <f>IF(U10="","",VLOOKUP(U10&amp;Z4,$Y$52:$AW$171,19,0))</f>
        <v/>
      </c>
      <c r="R12" s="246" t="s">
        <v>457</v>
      </c>
      <c r="S12" s="557" t="str">
        <f>IF(U10="","",VLOOKUP(U10&amp;Z4,$Y$52:$AW$171,25,0))</f>
        <v xml:space="preserve"> </v>
      </c>
      <c r="T12" s="557"/>
      <c r="U12" s="557"/>
      <c r="V12" s="243"/>
      <c r="W12" s="243"/>
      <c r="Y12" s="253" t="s">
        <v>193</v>
      </c>
      <c r="Z12" s="170" t="s">
        <v>194</v>
      </c>
    </row>
    <row r="13" spans="1:38" ht="19.8" customHeight="1">
      <c r="A13" s="239"/>
      <c r="B13" s="239"/>
      <c r="J13" s="243"/>
      <c r="K13" s="243"/>
      <c r="M13" s="239"/>
      <c r="N13" s="239"/>
      <c r="V13" s="243"/>
      <c r="W13" s="243"/>
    </row>
    <row r="14" spans="1:38" ht="54" customHeight="1">
      <c r="A14" s="239"/>
      <c r="B14" s="239"/>
      <c r="C14" s="229" t="s">
        <v>17</v>
      </c>
      <c r="D14" s="229" t="s">
        <v>197</v>
      </c>
      <c r="E14" s="229" t="s">
        <v>198</v>
      </c>
      <c r="F14" s="212" t="s">
        <v>199</v>
      </c>
      <c r="G14" s="212" t="s">
        <v>200</v>
      </c>
      <c r="H14" s="527" t="s">
        <v>201</v>
      </c>
      <c r="I14" s="528"/>
      <c r="J14" s="243"/>
      <c r="K14" s="243"/>
      <c r="M14" s="239"/>
      <c r="N14" s="239"/>
      <c r="O14" s="229" t="s">
        <v>17</v>
      </c>
      <c r="P14" s="229" t="s">
        <v>197</v>
      </c>
      <c r="Q14" s="229" t="s">
        <v>198</v>
      </c>
      <c r="R14" s="212" t="s">
        <v>199</v>
      </c>
      <c r="S14" s="212" t="s">
        <v>200</v>
      </c>
      <c r="T14" s="527" t="s">
        <v>201</v>
      </c>
      <c r="U14" s="528"/>
      <c r="V14" s="243"/>
      <c r="W14" s="243"/>
      <c r="Z14" s="224" t="str">
        <f>E10&amp;Z4</f>
        <v>31</v>
      </c>
      <c r="AL14" s="317"/>
    </row>
    <row r="15" spans="1:38" ht="30" customHeight="1">
      <c r="A15" s="239"/>
      <c r="B15" s="239"/>
      <c r="C15" s="230">
        <v>1</v>
      </c>
      <c r="D15" s="231" t="s">
        <v>45</v>
      </c>
      <c r="E15" s="233">
        <f t="shared" ref="E15:E18" si="0">IF($Z$4=1,100,200)</f>
        <v>100</v>
      </c>
      <c r="F15" s="233">
        <f>IF(Z8="હા",IF(I10="","",VLOOKUP(I10&amp;Z4,$Y$52:$AW$171,5,0)),"")</f>
        <v>86</v>
      </c>
      <c r="G15" s="233" t="str">
        <f>IF(I10="","",VLOOKUP(I10&amp;Z4,$Y$52:$AW$171,6,0))</f>
        <v>A</v>
      </c>
      <c r="H15" s="542" t="str">
        <f>IF(G15="A","અભ્યાસ ઉત્તમ",IF(G15="B","અભ્યાસ સારો",IF(G15="C","અભ્યાસ સારો",IF(G15="D","અભ્યાસ મધ્યમ",IF(G15="E","અભ્યાસ નબળો","")))))</f>
        <v>અભ્યાસ ઉત્તમ</v>
      </c>
      <c r="I15" s="543"/>
      <c r="J15" s="243"/>
      <c r="K15" s="243"/>
      <c r="M15" s="239"/>
      <c r="N15" s="239"/>
      <c r="O15" s="230">
        <v>1</v>
      </c>
      <c r="P15" s="231" t="s">
        <v>45</v>
      </c>
      <c r="Q15" s="233">
        <f t="shared" ref="Q15:Q18" si="1">IF($Z$4=1,100,200)</f>
        <v>100</v>
      </c>
      <c r="R15" s="233">
        <f>IF(Z8="હા",IF(U10="","",VLOOKUP(U10&amp;Z4,$Y$52:$AW$171,5,0)),"")</f>
        <v>0</v>
      </c>
      <c r="S15" s="233" t="str">
        <f>IF(U10="","",VLOOKUP(U10&amp;Z4,$Y$52:$AW$171,6,0))</f>
        <v>E</v>
      </c>
      <c r="T15" s="542" t="str">
        <f>IF(S15="A","અભ્યાસ ઉત્તમ",IF(S15="B","અભ્યાસ સારો",IF(S15="C","અભ્યાસ સારો",IF(S15="D","અભ્યાસ મધ્યમ",IF(S15="E","અભ્યાસ નબળો","")))))</f>
        <v>અભ્યાસ નબળો</v>
      </c>
      <c r="U15" s="543"/>
      <c r="V15" s="243"/>
      <c r="W15" s="243"/>
    </row>
    <row r="16" spans="1:38" ht="30" customHeight="1">
      <c r="A16" s="239"/>
      <c r="B16" s="239"/>
      <c r="C16" s="230">
        <v>2</v>
      </c>
      <c r="D16" s="231" t="s">
        <v>46</v>
      </c>
      <c r="E16" s="233">
        <f t="shared" si="0"/>
        <v>100</v>
      </c>
      <c r="F16" s="233">
        <f>IF(Z8="હા",IF(I10="","",VLOOKUP(I10&amp;Z4,$Y$52:$AW$171,7,0)),"")</f>
        <v>80</v>
      </c>
      <c r="G16" s="233" t="str">
        <f>IF(I10="","",VLOOKUP(I10&amp;Z4,$Y$52:$AW$171,8,0))</f>
        <v>A</v>
      </c>
      <c r="H16" s="542" t="str">
        <f t="shared" ref="H16:H19" si="2">IF(G16="A","અભ્યાસ ઉત્તમ",IF(G16="B","અભ્યાસ સારો",IF(G16="C","અભ્યાસ સારો",IF(G16="D","અભ્યાસ મધ્યમ",IF(G16="E","અભ્યાસ નબળો","")))))</f>
        <v>અભ્યાસ ઉત્તમ</v>
      </c>
      <c r="I16" s="543"/>
      <c r="J16" s="243"/>
      <c r="K16" s="243"/>
      <c r="M16" s="239"/>
      <c r="N16" s="239"/>
      <c r="O16" s="230">
        <v>2</v>
      </c>
      <c r="P16" s="231" t="s">
        <v>46</v>
      </c>
      <c r="Q16" s="233">
        <f t="shared" si="1"/>
        <v>100</v>
      </c>
      <c r="R16" s="233">
        <f>IF(Z8="હા",IF(U10="","",VLOOKUP(U10&amp;Z4,$Y$52:$AW$171,7,0)),"")</f>
        <v>0</v>
      </c>
      <c r="S16" s="233" t="str">
        <f>IF(U10="","",VLOOKUP(U10&amp;Z4,$Y$52:$AW$171,8,0))</f>
        <v>E</v>
      </c>
      <c r="T16" s="542" t="str">
        <f t="shared" ref="T16:T19" si="3">IF(S16="A","અભ્યાસ ઉત્તમ",IF(S16="B","અભ્યાસ સારો",IF(S16="C","અભ્યાસ સારો",IF(S16="D","અભ્યાસ મધ્યમ",IF(S16="E","અભ્યાસ નબળો","")))))</f>
        <v>અભ્યાસ નબળો</v>
      </c>
      <c r="U16" s="543"/>
      <c r="V16" s="243"/>
      <c r="W16" s="243"/>
      <c r="AH16" s="225"/>
      <c r="AI16" s="225"/>
      <c r="AJ16" s="225"/>
      <c r="AK16" s="225"/>
    </row>
    <row r="17" spans="1:37" ht="30" customHeight="1">
      <c r="A17" s="239"/>
      <c r="B17" s="239"/>
      <c r="C17" s="230">
        <v>3</v>
      </c>
      <c r="D17" s="232" t="s">
        <v>49</v>
      </c>
      <c r="E17" s="233">
        <f t="shared" si="0"/>
        <v>100</v>
      </c>
      <c r="F17" s="233">
        <f>IF(Z8="હા",IF(I10="","",VLOOKUP(I10&amp;Z4,$Y$52:$AW$171,11,0)),"")</f>
        <v>89</v>
      </c>
      <c r="G17" s="233" t="str">
        <f>IF(I10="","",VLOOKUP(I10&amp;Z4,$Y$52:$AW$171,12,0))</f>
        <v>A</v>
      </c>
      <c r="H17" s="542" t="str">
        <f t="shared" si="2"/>
        <v>અભ્યાસ ઉત્તમ</v>
      </c>
      <c r="I17" s="543"/>
      <c r="J17" s="243"/>
      <c r="K17" s="243"/>
      <c r="M17" s="239"/>
      <c r="N17" s="239"/>
      <c r="O17" s="230">
        <v>3</v>
      </c>
      <c r="P17" s="232" t="s">
        <v>49</v>
      </c>
      <c r="Q17" s="233">
        <f t="shared" si="1"/>
        <v>100</v>
      </c>
      <c r="R17" s="233">
        <f>IF(Z8="હા",IF(U10="","",VLOOKUP(U10&amp;Z4,$Y$52:$AW$171,11,0)),"")</f>
        <v>0</v>
      </c>
      <c r="S17" s="233" t="str">
        <f>IF(U10="","",VLOOKUP(U10&amp;Z4,$Y$52:$AW$171,12,0))</f>
        <v>E</v>
      </c>
      <c r="T17" s="542" t="str">
        <f t="shared" si="3"/>
        <v>અભ્યાસ નબળો</v>
      </c>
      <c r="U17" s="543"/>
      <c r="V17" s="243"/>
      <c r="W17" s="243"/>
      <c r="AJ17" s="225"/>
      <c r="AK17" s="225"/>
    </row>
    <row r="18" spans="1:37" ht="30" customHeight="1">
      <c r="A18" s="239"/>
      <c r="B18" s="239"/>
      <c r="C18" s="230">
        <v>4</v>
      </c>
      <c r="D18" s="232" t="s">
        <v>361</v>
      </c>
      <c r="E18" s="233">
        <f t="shared" si="0"/>
        <v>100</v>
      </c>
      <c r="F18" s="233">
        <f>IF(Z8="હા",IF(I10="","",VLOOKUP(I10&amp;Z4,$Y$52:$AW$171,13,0)),"")</f>
        <v>84</v>
      </c>
      <c r="G18" s="233" t="str">
        <f>IF(I10="","",VLOOKUP(I10&amp;Z4,$Y$52:$AW$171,14,0))</f>
        <v>A</v>
      </c>
      <c r="H18" s="542" t="str">
        <f t="shared" si="2"/>
        <v>અભ્યાસ ઉત્તમ</v>
      </c>
      <c r="I18" s="543"/>
      <c r="J18" s="243"/>
      <c r="K18" s="243"/>
      <c r="M18" s="239"/>
      <c r="N18" s="239"/>
      <c r="O18" s="230">
        <v>4</v>
      </c>
      <c r="P18" s="232" t="s">
        <v>361</v>
      </c>
      <c r="Q18" s="233">
        <f t="shared" si="1"/>
        <v>100</v>
      </c>
      <c r="R18" s="233">
        <f>IF(Z8="હા",IF(U10="","",VLOOKUP(U10&amp;Z4,$Y$52:$AW$171,13,0)),"")</f>
        <v>0</v>
      </c>
      <c r="S18" s="233" t="str">
        <f>IF(U10="","",VLOOKUP(U10&amp;Z4,$Y$52:$AW$171,14,0))</f>
        <v>E</v>
      </c>
      <c r="T18" s="542" t="str">
        <f t="shared" si="3"/>
        <v>અભ્યાસ નબળો</v>
      </c>
      <c r="U18" s="543"/>
      <c r="V18" s="243"/>
      <c r="W18" s="243"/>
      <c r="AJ18" s="225"/>
      <c r="AK18" s="225"/>
    </row>
    <row r="19" spans="1:37" ht="30" customHeight="1">
      <c r="A19" s="239"/>
      <c r="B19" s="239"/>
      <c r="C19" s="230">
        <v>5</v>
      </c>
      <c r="D19" s="231" t="s">
        <v>166</v>
      </c>
      <c r="E19" s="20">
        <v>200</v>
      </c>
      <c r="F19" s="233">
        <f>IF(Z8="હા",IF(I10="","",VLOOKUP(I10&amp;Z4,$Y$52:$AW$171,15,0)),"")</f>
        <v>172</v>
      </c>
      <c r="G19" s="233" t="str">
        <f>IF(I10="","",VLOOKUP(I10&amp;Z4,$Y$52:$AW$171,16,0))</f>
        <v>A</v>
      </c>
      <c r="H19" s="542" t="str">
        <f t="shared" si="2"/>
        <v>અભ્યાસ ઉત્તમ</v>
      </c>
      <c r="I19" s="543"/>
      <c r="J19" s="243"/>
      <c r="K19" s="243"/>
      <c r="M19" s="239"/>
      <c r="N19" s="239"/>
      <c r="O19" s="230">
        <v>5</v>
      </c>
      <c r="P19" s="231" t="s">
        <v>166</v>
      </c>
      <c r="Q19" s="20">
        <v>200</v>
      </c>
      <c r="R19" s="233" t="str">
        <f>IF(Z8="હા",IF(U10="","",VLOOKUP(U10&amp;Z4,$Y$52:$AW$171,15,0)),"")</f>
        <v/>
      </c>
      <c r="S19" s="233" t="str">
        <f>IF(U10="","",VLOOKUP(U10&amp;Z4,$Y$52:$AW$171,16,0))</f>
        <v/>
      </c>
      <c r="T19" s="542" t="str">
        <f t="shared" si="3"/>
        <v/>
      </c>
      <c r="U19" s="543"/>
      <c r="V19" s="243"/>
      <c r="W19" s="243"/>
    </row>
    <row r="20" spans="1:37" ht="30" customHeight="1">
      <c r="A20" s="239"/>
      <c r="B20" s="239"/>
      <c r="C20" s="544" t="s">
        <v>207</v>
      </c>
      <c r="D20" s="545"/>
      <c r="E20" s="318">
        <f>SUM(E15:E19)</f>
        <v>600</v>
      </c>
      <c r="F20" s="318">
        <f>IF(Z8="હા",IF(I10="","",VLOOKUP(I10&amp;Z4,$Y$52:$AW$171,17,0)),"")</f>
        <v>511</v>
      </c>
      <c r="G20" s="318" t="str">
        <f>IF(I10="","",VLOOKUP(I10&amp;Z4,$Y$52:$AW$171,18,0))</f>
        <v>A</v>
      </c>
      <c r="H20" s="546" t="str">
        <f>IF(G20="A","એકંદરે અભ્યાસ ઉત્તમ",IF(G20="B","એકંદરે અભ્યાસ સારો",IF(G20="C","એકંદરે અભ્યાસ સારો",IF(G20="D","એકંદરે અભ્યાસ મધ્યમ",IF(G20="E","એકંદરે અભ્યાસ નબળો","")))))</f>
        <v>એકંદરે અભ્યાસ ઉત્તમ</v>
      </c>
      <c r="I20" s="547"/>
      <c r="J20" s="243"/>
      <c r="K20" s="243"/>
      <c r="M20" s="239"/>
      <c r="N20" s="239"/>
      <c r="O20" s="544" t="s">
        <v>207</v>
      </c>
      <c r="P20" s="545"/>
      <c r="Q20" s="318">
        <f>SUM(Q15:Q19)</f>
        <v>600</v>
      </c>
      <c r="R20" s="318" t="str">
        <f>IF(Z8="હા",IF(U10="","",VLOOKUP(U10&amp;Z4,$Y$52:$AW$171,17,0)),"")</f>
        <v/>
      </c>
      <c r="S20" s="318" t="str">
        <f>IF(U10="","",VLOOKUP(U10&amp;Z4,$Y$52:$AW$171,18,0))</f>
        <v/>
      </c>
      <c r="T20" s="546" t="str">
        <f>IF(S20="A","એકંદરે અભ્યાસ ઉત્તમ",IF(S20="B","એકંદરે અભ્યાસ સારો",IF(S20="C","એકંદરે અભ્યાસ સારો",IF(S20="D","એકંદરે અભ્યાસ મધ્યમ",IF(S20="E","એકંદરે અભ્યાસ નબળો","")))))</f>
        <v/>
      </c>
      <c r="U20" s="547"/>
      <c r="V20" s="243"/>
      <c r="W20" s="243"/>
    </row>
    <row r="21" spans="1:37" ht="30" customHeight="1">
      <c r="A21" s="239"/>
      <c r="B21" s="239"/>
      <c r="C21" s="548" t="s">
        <v>209</v>
      </c>
      <c r="D21" s="548"/>
      <c r="E21" s="549">
        <f>IFERROR(F20/E20,"")</f>
        <v>0.85166666666666668</v>
      </c>
      <c r="F21" s="550"/>
      <c r="G21" s="198" t="s">
        <v>210</v>
      </c>
      <c r="H21" s="540" t="str">
        <f>IF(AND(Z10="હા",E21&gt;20%),"પાસ",IF(I10="","",IF(COUNTIF(G15:G19,"E")&gt;2,"વર્ગ બઢતી","પાસ")))</f>
        <v>પાસ</v>
      </c>
      <c r="I21" s="541"/>
      <c r="J21" s="243"/>
      <c r="K21" s="243"/>
      <c r="M21" s="239"/>
      <c r="N21" s="239"/>
      <c r="O21" s="548" t="s">
        <v>209</v>
      </c>
      <c r="P21" s="548"/>
      <c r="Q21" s="549" t="str">
        <f>IFERROR(R20/Q20,"")</f>
        <v/>
      </c>
      <c r="R21" s="550"/>
      <c r="S21" s="198" t="s">
        <v>210</v>
      </c>
      <c r="T21" s="540" t="str">
        <f>IF(AND(Z12="હા",Q21&gt;20%),"પાસ",IF(U10="","",IF(COUNTIF(S15:S19,"E")&gt;2,"વર્ગ બઢતી","પાસ")))</f>
        <v>વર્ગ બઢતી</v>
      </c>
      <c r="U21" s="541"/>
      <c r="V21" s="243"/>
      <c r="W21" s="243"/>
    </row>
    <row r="22" spans="1:37" ht="6.6" customHeight="1">
      <c r="A22" s="239"/>
      <c r="B22" s="239"/>
      <c r="J22" s="243"/>
      <c r="K22" s="243"/>
      <c r="M22" s="239"/>
      <c r="N22" s="239"/>
      <c r="V22" s="243"/>
      <c r="W22" s="243"/>
    </row>
    <row r="23" spans="1:37" ht="27.6" thickBot="1">
      <c r="A23" s="239"/>
      <c r="B23" s="239"/>
      <c r="C23" s="534" t="s">
        <v>212</v>
      </c>
      <c r="D23" s="534"/>
      <c r="E23" s="241" t="str">
        <f>IF('Data Entry'!D2="","",'Data Entry'!D2)</f>
        <v>કુવાદરા</v>
      </c>
      <c r="F23" s="409" t="s">
        <v>213</v>
      </c>
      <c r="G23" s="409"/>
      <c r="H23" s="234"/>
      <c r="I23" s="235"/>
      <c r="J23" s="243"/>
      <c r="K23" s="243"/>
      <c r="M23" s="239"/>
      <c r="N23" s="239"/>
      <c r="O23" s="534" t="s">
        <v>212</v>
      </c>
      <c r="P23" s="534"/>
      <c r="Q23" s="241" t="str">
        <f>IF('Data Entry'!D2="","",'Data Entry'!D2)</f>
        <v>કુવાદરા</v>
      </c>
      <c r="R23" s="409" t="s">
        <v>213</v>
      </c>
      <c r="S23" s="409"/>
      <c r="T23" s="234"/>
      <c r="U23" s="235"/>
      <c r="V23" s="243"/>
      <c r="W23" s="243"/>
    </row>
    <row r="24" spans="1:37" ht="6" customHeight="1">
      <c r="A24" s="239"/>
      <c r="B24" s="239"/>
      <c r="C24" s="242"/>
      <c r="E24" s="242"/>
      <c r="F24" s="242"/>
      <c r="G24" s="242"/>
      <c r="H24" s="242"/>
      <c r="I24" s="242"/>
      <c r="J24" s="243"/>
      <c r="K24" s="243"/>
      <c r="M24" s="239"/>
      <c r="N24" s="239"/>
      <c r="O24" s="242"/>
      <c r="Q24" s="242"/>
      <c r="R24" s="242"/>
      <c r="S24" s="242"/>
      <c r="T24" s="242"/>
      <c r="U24" s="242"/>
      <c r="V24" s="243"/>
      <c r="W24" s="243"/>
    </row>
    <row r="25" spans="1:37" ht="27">
      <c r="A25" s="239"/>
      <c r="B25" s="239"/>
      <c r="C25" s="534" t="s">
        <v>216</v>
      </c>
      <c r="D25" s="534"/>
      <c r="E25" s="516">
        <f>IF('Data Entry'!B4="","",'Data Entry'!B4)</f>
        <v>45447</v>
      </c>
      <c r="F25" s="516"/>
      <c r="G25" s="516"/>
      <c r="H25" s="242"/>
      <c r="I25" s="242"/>
      <c r="J25" s="243"/>
      <c r="K25" s="243"/>
      <c r="M25" s="239"/>
      <c r="N25" s="239"/>
      <c r="O25" s="534" t="s">
        <v>216</v>
      </c>
      <c r="P25" s="534"/>
      <c r="Q25" s="516">
        <f>IF('Data Entry'!B4="","",'Data Entry'!B4)</f>
        <v>45447</v>
      </c>
      <c r="R25" s="516"/>
      <c r="S25" s="516"/>
      <c r="T25" s="242"/>
      <c r="U25" s="242"/>
      <c r="V25" s="243"/>
      <c r="W25" s="243"/>
    </row>
    <row r="26" spans="1:37" ht="13.95" customHeight="1">
      <c r="A26" s="239"/>
      <c r="B26" s="239"/>
      <c r="D26" s="242"/>
      <c r="E26" s="242"/>
      <c r="F26" s="242"/>
      <c r="G26" s="242"/>
      <c r="H26" s="242"/>
      <c r="I26" s="242"/>
      <c r="J26" s="243"/>
      <c r="K26" s="243"/>
      <c r="M26" s="239"/>
      <c r="N26" s="239"/>
      <c r="P26" s="242"/>
      <c r="Q26" s="242"/>
      <c r="R26" s="242"/>
      <c r="S26" s="242"/>
      <c r="T26" s="242"/>
      <c r="U26" s="242"/>
      <c r="V26" s="243"/>
      <c r="W26" s="243"/>
    </row>
    <row r="27" spans="1:37" ht="37.799999999999997" customHeight="1" thickBot="1">
      <c r="A27" s="239"/>
      <c r="B27" s="239"/>
      <c r="D27" s="242"/>
      <c r="E27" s="242"/>
      <c r="F27" s="242"/>
      <c r="G27" s="242"/>
      <c r="H27" s="242"/>
      <c r="I27" s="242"/>
      <c r="J27" s="243"/>
      <c r="K27" s="243"/>
      <c r="M27" s="239"/>
      <c r="N27" s="239"/>
      <c r="P27" s="242"/>
      <c r="Q27" s="242"/>
      <c r="R27" s="242"/>
      <c r="S27" s="242"/>
      <c r="T27" s="242"/>
      <c r="U27" s="242"/>
      <c r="V27" s="243"/>
      <c r="W27" s="243"/>
    </row>
    <row r="28" spans="1:37" ht="27.6" thickTop="1">
      <c r="A28" s="239"/>
      <c r="B28" s="239"/>
      <c r="D28" s="535" t="s">
        <v>221</v>
      </c>
      <c r="E28" s="535"/>
      <c r="F28" s="242"/>
      <c r="G28" s="536" t="s">
        <v>161</v>
      </c>
      <c r="H28" s="536"/>
      <c r="I28" s="536"/>
      <c r="J28" s="243"/>
      <c r="K28" s="243"/>
      <c r="M28" s="239"/>
      <c r="N28" s="239"/>
      <c r="P28" s="535" t="s">
        <v>221</v>
      </c>
      <c r="Q28" s="535"/>
      <c r="R28" s="242"/>
      <c r="S28" s="536" t="s">
        <v>161</v>
      </c>
      <c r="T28" s="536"/>
      <c r="U28" s="536"/>
      <c r="V28" s="243"/>
      <c r="W28" s="243"/>
    </row>
    <row r="29" spans="1:37" ht="18">
      <c r="A29" s="239"/>
      <c r="B29" s="537" t="str">
        <f>"નોંધ :- નવા શૈક્ષણિક વર્ષમાં શાળા તારીખ :-"&amp;'Data Entry'!Q2&amp;" અને સમય :-"&amp;'Data Entry'!T2&amp;" વાગે ઉઘડશે."</f>
        <v>નોંધ :- નવા શૈક્ષણિક વર્ષમાં શાળા તારીખ :-09-06-2025 અને સમય :-07:00 AM વાગે ઉઘડશે.</v>
      </c>
      <c r="C29" s="538"/>
      <c r="D29" s="538"/>
      <c r="E29" s="538"/>
      <c r="F29" s="538"/>
      <c r="G29" s="538"/>
      <c r="H29" s="538"/>
      <c r="I29" s="538"/>
      <c r="J29" s="539"/>
      <c r="K29" s="243"/>
      <c r="M29" s="239"/>
      <c r="N29" s="537" t="str">
        <f>"નોંધ :- નવા શૈક્ષણિક વર્ષમાં શાળા તારીખ :-"&amp;'Data Entry'!Q2&amp;" અને સમય :-"&amp;'Data Entry'!T2&amp;" વાગે ઉઘડશે."</f>
        <v>નોંધ :- નવા શૈક્ષણિક વર્ષમાં શાળા તારીખ :-09-06-2025 અને સમય :-07:00 AM વાગે ઉઘડશે.</v>
      </c>
      <c r="O29" s="538"/>
      <c r="P29" s="538"/>
      <c r="Q29" s="538"/>
      <c r="R29" s="538"/>
      <c r="S29" s="538"/>
      <c r="T29" s="538"/>
      <c r="U29" s="538"/>
      <c r="V29" s="539"/>
      <c r="W29" s="243"/>
    </row>
    <row r="30" spans="1:37" ht="5.4" customHeight="1">
      <c r="A30" s="247"/>
      <c r="B30" s="248"/>
      <c r="C30" s="248"/>
      <c r="D30" s="248"/>
      <c r="E30" s="248"/>
      <c r="F30" s="248"/>
      <c r="G30" s="248"/>
      <c r="H30" s="248"/>
      <c r="I30" s="248"/>
      <c r="J30" s="248"/>
      <c r="K30" s="249"/>
      <c r="M30" s="247"/>
      <c r="N30" s="248"/>
      <c r="O30" s="248"/>
      <c r="P30" s="248"/>
      <c r="Q30" s="248"/>
      <c r="R30" s="248"/>
      <c r="S30" s="248"/>
      <c r="T30" s="248"/>
      <c r="U30" s="248"/>
      <c r="V30" s="248"/>
      <c r="W30" s="249"/>
    </row>
    <row r="50" spans="25:49" hidden="1">
      <c r="Y50" s="38">
        <v>1</v>
      </c>
      <c r="Z50" s="38">
        <v>2</v>
      </c>
      <c r="AA50" s="38">
        <v>3</v>
      </c>
      <c r="AB50" s="38">
        <v>4</v>
      </c>
      <c r="AC50" s="38">
        <v>5</v>
      </c>
      <c r="AD50" s="38">
        <v>6</v>
      </c>
      <c r="AE50" s="38">
        <v>7</v>
      </c>
      <c r="AF50" s="38">
        <v>8</v>
      </c>
      <c r="AG50" s="38">
        <v>9</v>
      </c>
      <c r="AH50" s="38">
        <v>10</v>
      </c>
      <c r="AI50" s="38">
        <v>11</v>
      </c>
      <c r="AJ50" s="38">
        <v>12</v>
      </c>
      <c r="AK50" s="38">
        <v>13</v>
      </c>
      <c r="AL50" s="38">
        <v>14</v>
      </c>
      <c r="AM50" s="38">
        <v>15</v>
      </c>
      <c r="AN50" s="38">
        <v>16</v>
      </c>
      <c r="AO50" s="38">
        <v>17</v>
      </c>
      <c r="AP50" s="38">
        <v>18</v>
      </c>
      <c r="AQ50" s="38">
        <v>19</v>
      </c>
      <c r="AR50" s="38">
        <v>20</v>
      </c>
      <c r="AS50" s="38">
        <v>21</v>
      </c>
      <c r="AT50" s="38">
        <v>22</v>
      </c>
      <c r="AU50" s="38">
        <v>23</v>
      </c>
      <c r="AV50" s="38">
        <v>24</v>
      </c>
      <c r="AW50" s="38">
        <v>25</v>
      </c>
    </row>
    <row r="51" spans="25:49" ht="81" hidden="1">
      <c r="Y51" s="43" t="s">
        <v>17</v>
      </c>
      <c r="Z51" s="43" t="s">
        <v>222</v>
      </c>
      <c r="AA51" s="43" t="s">
        <v>223</v>
      </c>
      <c r="AB51" s="43" t="s">
        <v>18</v>
      </c>
      <c r="AC51" s="509" t="s">
        <v>45</v>
      </c>
      <c r="AD51" s="509"/>
      <c r="AE51" s="509" t="s">
        <v>46</v>
      </c>
      <c r="AF51" s="509"/>
      <c r="AG51" s="532" t="s">
        <v>47</v>
      </c>
      <c r="AH51" s="533"/>
      <c r="AI51" s="509" t="s">
        <v>165</v>
      </c>
      <c r="AJ51" s="509"/>
      <c r="AK51" s="510" t="s">
        <v>361</v>
      </c>
      <c r="AL51" s="509"/>
      <c r="AM51" s="509" t="s">
        <v>166</v>
      </c>
      <c r="AN51" s="509"/>
      <c r="AO51" s="509" t="s">
        <v>108</v>
      </c>
      <c r="AP51" s="509"/>
      <c r="AQ51" s="222" t="s">
        <v>19</v>
      </c>
      <c r="AR51" s="171" t="s">
        <v>20</v>
      </c>
      <c r="AS51" s="171" t="s">
        <v>21</v>
      </c>
      <c r="AT51" s="171" t="s">
        <v>22</v>
      </c>
      <c r="AU51" s="171" t="s">
        <v>23</v>
      </c>
      <c r="AV51" s="171" t="s">
        <v>24</v>
      </c>
      <c r="AW51" s="171" t="s">
        <v>224</v>
      </c>
    </row>
    <row r="52" spans="25:49" hidden="1">
      <c r="Y52" s="38" t="s">
        <v>79</v>
      </c>
      <c r="Z52" s="38">
        <v>1</v>
      </c>
      <c r="AA52" s="193">
        <f>'PATRAK-F'!W52</f>
        <v>1</v>
      </c>
      <c r="AB52" s="193" t="str">
        <f>'PATRAK-F'!X52</f>
        <v>પટેલ બ્રિજેશકુમાર કાળાભાઈ</v>
      </c>
      <c r="AC52" s="193">
        <f>'PATRAK-F'!Y52</f>
        <v>86</v>
      </c>
      <c r="AD52" s="193" t="str">
        <f>'PATRAK-F'!Z52</f>
        <v>A</v>
      </c>
      <c r="AE52" s="193">
        <f>'PATRAK-F'!AA52</f>
        <v>80</v>
      </c>
      <c r="AF52" s="193" t="str">
        <f>'PATRAK-F'!AB52</f>
        <v>A</v>
      </c>
      <c r="AG52" s="193">
        <f>'PATRAK-F'!AC52</f>
        <v>0</v>
      </c>
      <c r="AH52" s="193">
        <f>'PATRAK-F'!AD52</f>
        <v>0</v>
      </c>
      <c r="AI52" s="193">
        <f>'PATRAK-F'!AE52</f>
        <v>89</v>
      </c>
      <c r="AJ52" s="193" t="str">
        <f>'PATRAK-F'!AF52</f>
        <v>A</v>
      </c>
      <c r="AK52" s="193">
        <f>'PATRAK-F'!AG52</f>
        <v>84</v>
      </c>
      <c r="AL52" s="193" t="str">
        <f>'PATRAK-F'!AH52</f>
        <v>A</v>
      </c>
      <c r="AM52" s="193">
        <f>'PATRAK-F'!AI52</f>
        <v>172</v>
      </c>
      <c r="AN52" s="193" t="str">
        <f>'PATRAK-F'!AJ52</f>
        <v>A</v>
      </c>
      <c r="AO52" s="193">
        <f>'PATRAK-F'!AK52</f>
        <v>511</v>
      </c>
      <c r="AP52" s="193" t="str">
        <f>'PATRAK-F'!AL52</f>
        <v>A</v>
      </c>
      <c r="AQ52" s="193">
        <f>'PATRAK-F'!AM52</f>
        <v>10251</v>
      </c>
      <c r="AR52" s="226">
        <f>'PATRAK-F'!AN52</f>
        <v>40544</v>
      </c>
      <c r="AS52" s="193" t="str">
        <f>'PATRAK-F'!AO52</f>
        <v>અંબિકાનગર</v>
      </c>
      <c r="AT52" s="193" t="str">
        <f>'PATRAK-F'!AP52</f>
        <v>કાળાભાઈ</v>
      </c>
      <c r="AU52" s="193" t="str">
        <f>'PATRAK-F'!AQ52</f>
        <v>કોકિલાબેન</v>
      </c>
      <c r="AV52" s="193">
        <f>'PATRAK-F'!AR52</f>
        <v>7778031603</v>
      </c>
      <c r="AW52" s="193" t="str">
        <f>'PATRAK-F'!AS52</f>
        <v>24060404501 1510001</v>
      </c>
    </row>
    <row r="53" spans="25:49" hidden="1">
      <c r="Y53" s="38" t="s">
        <v>89</v>
      </c>
      <c r="Z53" s="38">
        <v>1</v>
      </c>
      <c r="AA53" s="193">
        <f>'PATRAK-F'!W53</f>
        <v>2</v>
      </c>
      <c r="AB53" s="193" t="str">
        <f>'PATRAK-F'!X53</f>
        <v/>
      </c>
      <c r="AC53" s="193">
        <f>'PATRAK-F'!Y53</f>
        <v>0</v>
      </c>
      <c r="AD53" s="193" t="str">
        <f>'PATRAK-F'!Z53</f>
        <v>E</v>
      </c>
      <c r="AE53" s="193">
        <f>'PATRAK-F'!AA53</f>
        <v>0</v>
      </c>
      <c r="AF53" s="193" t="str">
        <f>'PATRAK-F'!AB53</f>
        <v>E</v>
      </c>
      <c r="AG53" s="193">
        <f>'PATRAK-F'!AC53</f>
        <v>0</v>
      </c>
      <c r="AH53" s="193">
        <f>'PATRAK-F'!AD53</f>
        <v>0</v>
      </c>
      <c r="AI53" s="193">
        <f>'PATRAK-F'!AE53</f>
        <v>0</v>
      </c>
      <c r="AJ53" s="193" t="str">
        <f>'PATRAK-F'!AF53</f>
        <v>E</v>
      </c>
      <c r="AK53" s="193">
        <f>'PATRAK-F'!AG53</f>
        <v>0</v>
      </c>
      <c r="AL53" s="193" t="str">
        <f>'PATRAK-F'!AH53</f>
        <v>E</v>
      </c>
      <c r="AM53" s="193" t="str">
        <f>'PATRAK-F'!AI53</f>
        <v/>
      </c>
      <c r="AN53" s="193" t="str">
        <f>'PATRAK-F'!AJ53</f>
        <v/>
      </c>
      <c r="AO53" s="193" t="str">
        <f>'PATRAK-F'!AK53</f>
        <v/>
      </c>
      <c r="AP53" s="193" t="str">
        <f>'PATRAK-F'!AL53</f>
        <v/>
      </c>
      <c r="AQ53" s="193" t="str">
        <f>'PATRAK-F'!AM53</f>
        <v/>
      </c>
      <c r="AR53" s="226" t="str">
        <f>'PATRAK-F'!AN53</f>
        <v/>
      </c>
      <c r="AS53" s="193" t="str">
        <f>'PATRAK-F'!AO53</f>
        <v/>
      </c>
      <c r="AT53" s="193" t="str">
        <f>'PATRAK-F'!AP53</f>
        <v/>
      </c>
      <c r="AU53" s="193" t="str">
        <f>'PATRAK-F'!AQ53</f>
        <v/>
      </c>
      <c r="AV53" s="193" t="str">
        <f>'PATRAK-F'!AR53</f>
        <v/>
      </c>
      <c r="AW53" s="193" t="str">
        <f>'PATRAK-F'!AS53</f>
        <v xml:space="preserve"> </v>
      </c>
    </row>
    <row r="54" spans="25:49" hidden="1">
      <c r="Y54" s="38" t="s">
        <v>93</v>
      </c>
      <c r="Z54" s="38">
        <v>1</v>
      </c>
      <c r="AA54" s="193">
        <f>'PATRAK-F'!W54</f>
        <v>3</v>
      </c>
      <c r="AB54" s="193" t="str">
        <f>'PATRAK-F'!X54</f>
        <v/>
      </c>
      <c r="AC54" s="193">
        <f>'PATRAK-F'!Y54</f>
        <v>0</v>
      </c>
      <c r="AD54" s="193" t="str">
        <f>'PATRAK-F'!Z54</f>
        <v>E</v>
      </c>
      <c r="AE54" s="193">
        <f>'PATRAK-F'!AA54</f>
        <v>0</v>
      </c>
      <c r="AF54" s="193" t="str">
        <f>'PATRAK-F'!AB54</f>
        <v>E</v>
      </c>
      <c r="AG54" s="193">
        <f>'PATRAK-F'!AC54</f>
        <v>0</v>
      </c>
      <c r="AH54" s="193">
        <f>'PATRAK-F'!AD54</f>
        <v>0</v>
      </c>
      <c r="AI54" s="193">
        <f>'PATRAK-F'!AE54</f>
        <v>0</v>
      </c>
      <c r="AJ54" s="193" t="str">
        <f>'PATRAK-F'!AF54</f>
        <v>E</v>
      </c>
      <c r="AK54" s="193">
        <f>'PATRAK-F'!AG54</f>
        <v>0</v>
      </c>
      <c r="AL54" s="193" t="str">
        <f>'PATRAK-F'!AH54</f>
        <v>E</v>
      </c>
      <c r="AM54" s="193" t="str">
        <f>'PATRAK-F'!AI54</f>
        <v/>
      </c>
      <c r="AN54" s="193" t="str">
        <f>'PATRAK-F'!AJ54</f>
        <v/>
      </c>
      <c r="AO54" s="193" t="str">
        <f>'PATRAK-F'!AK54</f>
        <v/>
      </c>
      <c r="AP54" s="193" t="str">
        <f>'PATRAK-F'!AL54</f>
        <v/>
      </c>
      <c r="AQ54" s="193" t="str">
        <f>'PATRAK-F'!AM54</f>
        <v/>
      </c>
      <c r="AR54" s="226" t="str">
        <f>'PATRAK-F'!AN54</f>
        <v/>
      </c>
      <c r="AS54" s="193" t="str">
        <f>'PATRAK-F'!AO54</f>
        <v/>
      </c>
      <c r="AT54" s="193" t="str">
        <f>'PATRAK-F'!AP54</f>
        <v/>
      </c>
      <c r="AU54" s="193" t="str">
        <f>'PATRAK-F'!AQ54</f>
        <v/>
      </c>
      <c r="AV54" s="193" t="str">
        <f>'PATRAK-F'!AR54</f>
        <v/>
      </c>
      <c r="AW54" s="193" t="str">
        <f>'PATRAK-F'!AS54</f>
        <v xml:space="preserve"> </v>
      </c>
    </row>
    <row r="55" spans="25:49" hidden="1">
      <c r="Y55" s="38" t="s">
        <v>100</v>
      </c>
      <c r="Z55" s="38">
        <v>1</v>
      </c>
      <c r="AA55" s="193">
        <f>'PATRAK-F'!W55</f>
        <v>4</v>
      </c>
      <c r="AB55" s="193" t="str">
        <f>'PATRAK-F'!X55</f>
        <v/>
      </c>
      <c r="AC55" s="193">
        <f>'PATRAK-F'!Y55</f>
        <v>0</v>
      </c>
      <c r="AD55" s="193" t="str">
        <f>'PATRAK-F'!Z55</f>
        <v>E</v>
      </c>
      <c r="AE55" s="193">
        <f>'PATRAK-F'!AA55</f>
        <v>0</v>
      </c>
      <c r="AF55" s="193" t="str">
        <f>'PATRAK-F'!AB55</f>
        <v>E</v>
      </c>
      <c r="AG55" s="193">
        <f>'PATRAK-F'!AC55</f>
        <v>0</v>
      </c>
      <c r="AH55" s="193">
        <f>'PATRAK-F'!AD55</f>
        <v>0</v>
      </c>
      <c r="AI55" s="193">
        <f>'PATRAK-F'!AE55</f>
        <v>0</v>
      </c>
      <c r="AJ55" s="193" t="str">
        <f>'PATRAK-F'!AF55</f>
        <v>E</v>
      </c>
      <c r="AK55" s="193">
        <f>'PATRAK-F'!AG55</f>
        <v>0</v>
      </c>
      <c r="AL55" s="193" t="str">
        <f>'PATRAK-F'!AH55</f>
        <v>E</v>
      </c>
      <c r="AM55" s="193" t="str">
        <f>'PATRAK-F'!AI55</f>
        <v/>
      </c>
      <c r="AN55" s="193" t="str">
        <f>'PATRAK-F'!AJ55</f>
        <v/>
      </c>
      <c r="AO55" s="193" t="str">
        <f>'PATRAK-F'!AK55</f>
        <v/>
      </c>
      <c r="AP55" s="193" t="str">
        <f>'PATRAK-F'!AL55</f>
        <v/>
      </c>
      <c r="AQ55" s="193" t="str">
        <f>'PATRAK-F'!AM55</f>
        <v/>
      </c>
      <c r="AR55" s="226" t="str">
        <f>'PATRAK-F'!AN55</f>
        <v/>
      </c>
      <c r="AS55" s="193" t="str">
        <f>'PATRAK-F'!AO55</f>
        <v/>
      </c>
      <c r="AT55" s="193" t="str">
        <f>'PATRAK-F'!AP55</f>
        <v/>
      </c>
      <c r="AU55" s="193" t="str">
        <f>'PATRAK-F'!AQ55</f>
        <v/>
      </c>
      <c r="AV55" s="193" t="str">
        <f>'PATRAK-F'!AR55</f>
        <v/>
      </c>
      <c r="AW55" s="193" t="str">
        <f>'PATRAK-F'!AS55</f>
        <v xml:space="preserve"> </v>
      </c>
    </row>
    <row r="56" spans="25:49" hidden="1">
      <c r="Y56" s="38" t="s">
        <v>103</v>
      </c>
      <c r="Z56" s="38">
        <v>1</v>
      </c>
      <c r="AA56" s="193">
        <f>'PATRAK-F'!W56</f>
        <v>5</v>
      </c>
      <c r="AB56" s="193" t="str">
        <f>'PATRAK-F'!X56</f>
        <v/>
      </c>
      <c r="AC56" s="193">
        <f>'PATRAK-F'!Y56</f>
        <v>0</v>
      </c>
      <c r="AD56" s="193" t="str">
        <f>'PATRAK-F'!Z56</f>
        <v>E</v>
      </c>
      <c r="AE56" s="193">
        <f>'PATRAK-F'!AA56</f>
        <v>0</v>
      </c>
      <c r="AF56" s="193" t="str">
        <f>'PATRAK-F'!AB56</f>
        <v>E</v>
      </c>
      <c r="AG56" s="193">
        <f>'PATRAK-F'!AC56</f>
        <v>0</v>
      </c>
      <c r="AH56" s="193">
        <f>'PATRAK-F'!AD56</f>
        <v>0</v>
      </c>
      <c r="AI56" s="193">
        <f>'PATRAK-F'!AE56</f>
        <v>0</v>
      </c>
      <c r="AJ56" s="193" t="str">
        <f>'PATRAK-F'!AF56</f>
        <v>E</v>
      </c>
      <c r="AK56" s="193">
        <f>'PATRAK-F'!AG56</f>
        <v>0</v>
      </c>
      <c r="AL56" s="193" t="str">
        <f>'PATRAK-F'!AH56</f>
        <v>E</v>
      </c>
      <c r="AM56" s="193" t="str">
        <f>'PATRAK-F'!AI56</f>
        <v/>
      </c>
      <c r="AN56" s="193" t="str">
        <f>'PATRAK-F'!AJ56</f>
        <v/>
      </c>
      <c r="AO56" s="193" t="str">
        <f>'PATRAK-F'!AK56</f>
        <v/>
      </c>
      <c r="AP56" s="193" t="str">
        <f>'PATRAK-F'!AL56</f>
        <v/>
      </c>
      <c r="AQ56" s="193" t="str">
        <f>'PATRAK-F'!AM56</f>
        <v/>
      </c>
      <c r="AR56" s="226" t="str">
        <f>'PATRAK-F'!AN56</f>
        <v/>
      </c>
      <c r="AS56" s="193" t="str">
        <f>'PATRAK-F'!AO56</f>
        <v/>
      </c>
      <c r="AT56" s="193" t="str">
        <f>'PATRAK-F'!AP56</f>
        <v/>
      </c>
      <c r="AU56" s="193" t="str">
        <f>'PATRAK-F'!AQ56</f>
        <v/>
      </c>
      <c r="AV56" s="193" t="str">
        <f>'PATRAK-F'!AR56</f>
        <v/>
      </c>
      <c r="AW56" s="193" t="str">
        <f>'PATRAK-F'!AS56</f>
        <v xml:space="preserve"> </v>
      </c>
    </row>
    <row r="57" spans="25:49" hidden="1">
      <c r="Y57" s="38" t="s">
        <v>105</v>
      </c>
      <c r="Z57" s="38">
        <v>1</v>
      </c>
      <c r="AA57" s="193">
        <f>'PATRAK-F'!W57</f>
        <v>6</v>
      </c>
      <c r="AB57" s="193" t="str">
        <f>'PATRAK-F'!X57</f>
        <v/>
      </c>
      <c r="AC57" s="193">
        <f>'PATRAK-F'!Y57</f>
        <v>0</v>
      </c>
      <c r="AD57" s="193" t="str">
        <f>'PATRAK-F'!Z57</f>
        <v>E</v>
      </c>
      <c r="AE57" s="193">
        <f>'PATRAK-F'!AA57</f>
        <v>0</v>
      </c>
      <c r="AF57" s="193" t="str">
        <f>'PATRAK-F'!AB57</f>
        <v>E</v>
      </c>
      <c r="AG57" s="193">
        <f>'PATRAK-F'!AC57</f>
        <v>0</v>
      </c>
      <c r="AH57" s="193">
        <f>'PATRAK-F'!AD57</f>
        <v>0</v>
      </c>
      <c r="AI57" s="193">
        <f>'PATRAK-F'!AE57</f>
        <v>0</v>
      </c>
      <c r="AJ57" s="193" t="str">
        <f>'PATRAK-F'!AF57</f>
        <v>E</v>
      </c>
      <c r="AK57" s="193">
        <f>'PATRAK-F'!AG57</f>
        <v>0</v>
      </c>
      <c r="AL57" s="193" t="str">
        <f>'PATRAK-F'!AH57</f>
        <v>E</v>
      </c>
      <c r="AM57" s="193" t="str">
        <f>'PATRAK-F'!AI57</f>
        <v/>
      </c>
      <c r="AN57" s="193" t="str">
        <f>'PATRAK-F'!AJ57</f>
        <v/>
      </c>
      <c r="AO57" s="193" t="str">
        <f>'PATRAK-F'!AK57</f>
        <v/>
      </c>
      <c r="AP57" s="193" t="str">
        <f>'PATRAK-F'!AL57</f>
        <v/>
      </c>
      <c r="AQ57" s="193" t="str">
        <f>'PATRAK-F'!AM57</f>
        <v/>
      </c>
      <c r="AR57" s="226" t="str">
        <f>'PATRAK-F'!AN57</f>
        <v/>
      </c>
      <c r="AS57" s="193" t="str">
        <f>'PATRAK-F'!AO57</f>
        <v/>
      </c>
      <c r="AT57" s="193" t="str">
        <f>'PATRAK-F'!AP57</f>
        <v/>
      </c>
      <c r="AU57" s="193" t="str">
        <f>'PATRAK-F'!AQ57</f>
        <v/>
      </c>
      <c r="AV57" s="193" t="str">
        <f>'PATRAK-F'!AR57</f>
        <v/>
      </c>
      <c r="AW57" s="193" t="str">
        <f>'PATRAK-F'!AS57</f>
        <v xml:space="preserve"> </v>
      </c>
    </row>
    <row r="58" spans="25:49" hidden="1">
      <c r="Y58" s="38" t="s">
        <v>225</v>
      </c>
      <c r="Z58" s="38">
        <v>1</v>
      </c>
      <c r="AA58" s="193">
        <f>'PATRAK-F'!W58</f>
        <v>7</v>
      </c>
      <c r="AB58" s="193" t="str">
        <f>'PATRAK-F'!X58</f>
        <v/>
      </c>
      <c r="AC58" s="193">
        <f>'PATRAK-F'!Y58</f>
        <v>0</v>
      </c>
      <c r="AD58" s="193" t="str">
        <f>'PATRAK-F'!Z58</f>
        <v>E</v>
      </c>
      <c r="AE58" s="193">
        <f>'PATRAK-F'!AA58</f>
        <v>0</v>
      </c>
      <c r="AF58" s="193" t="str">
        <f>'PATRAK-F'!AB58</f>
        <v>E</v>
      </c>
      <c r="AG58" s="193">
        <f>'PATRAK-F'!AC58</f>
        <v>0</v>
      </c>
      <c r="AH58" s="193">
        <f>'PATRAK-F'!AD58</f>
        <v>0</v>
      </c>
      <c r="AI58" s="193">
        <f>'PATRAK-F'!AE58</f>
        <v>0</v>
      </c>
      <c r="AJ58" s="193" t="str">
        <f>'PATRAK-F'!AF58</f>
        <v>E</v>
      </c>
      <c r="AK58" s="193">
        <f>'PATRAK-F'!AG58</f>
        <v>0</v>
      </c>
      <c r="AL58" s="193" t="str">
        <f>'PATRAK-F'!AH58</f>
        <v>E</v>
      </c>
      <c r="AM58" s="193" t="str">
        <f>'PATRAK-F'!AI58</f>
        <v/>
      </c>
      <c r="AN58" s="193" t="str">
        <f>'PATRAK-F'!AJ58</f>
        <v/>
      </c>
      <c r="AO58" s="193" t="str">
        <f>'PATRAK-F'!AK58</f>
        <v/>
      </c>
      <c r="AP58" s="193" t="str">
        <f>'PATRAK-F'!AL58</f>
        <v/>
      </c>
      <c r="AQ58" s="193" t="str">
        <f>'PATRAK-F'!AM58</f>
        <v/>
      </c>
      <c r="AR58" s="226" t="str">
        <f>'PATRAK-F'!AN58</f>
        <v/>
      </c>
      <c r="AS58" s="193" t="str">
        <f>'PATRAK-F'!AO58</f>
        <v/>
      </c>
      <c r="AT58" s="193" t="str">
        <f>'PATRAK-F'!AP58</f>
        <v/>
      </c>
      <c r="AU58" s="193" t="str">
        <f>'PATRAK-F'!AQ58</f>
        <v/>
      </c>
      <c r="AV58" s="193" t="str">
        <f>'PATRAK-F'!AR58</f>
        <v/>
      </c>
      <c r="AW58" s="193" t="str">
        <f>'PATRAK-F'!AS58</f>
        <v xml:space="preserve"> </v>
      </c>
    </row>
    <row r="59" spans="25:49" hidden="1">
      <c r="Y59" s="38" t="s">
        <v>226</v>
      </c>
      <c r="Z59" s="38">
        <v>1</v>
      </c>
      <c r="AA59" s="193">
        <f>'PATRAK-F'!W59</f>
        <v>8</v>
      </c>
      <c r="AB59" s="193" t="str">
        <f>'PATRAK-F'!X59</f>
        <v/>
      </c>
      <c r="AC59" s="193">
        <f>'PATRAK-F'!Y59</f>
        <v>0</v>
      </c>
      <c r="AD59" s="193" t="str">
        <f>'PATRAK-F'!Z59</f>
        <v>E</v>
      </c>
      <c r="AE59" s="193">
        <f>'PATRAK-F'!AA59</f>
        <v>0</v>
      </c>
      <c r="AF59" s="193" t="str">
        <f>'PATRAK-F'!AB59</f>
        <v>E</v>
      </c>
      <c r="AG59" s="193">
        <f>'PATRAK-F'!AC59</f>
        <v>0</v>
      </c>
      <c r="AH59" s="193">
        <f>'PATRAK-F'!AD59</f>
        <v>0</v>
      </c>
      <c r="AI59" s="193">
        <f>'PATRAK-F'!AE59</f>
        <v>0</v>
      </c>
      <c r="AJ59" s="193" t="str">
        <f>'PATRAK-F'!AF59</f>
        <v>E</v>
      </c>
      <c r="AK59" s="193">
        <f>'PATRAK-F'!AG59</f>
        <v>0</v>
      </c>
      <c r="AL59" s="193" t="str">
        <f>'PATRAK-F'!AH59</f>
        <v>E</v>
      </c>
      <c r="AM59" s="193" t="str">
        <f>'PATRAK-F'!AI59</f>
        <v/>
      </c>
      <c r="AN59" s="193" t="str">
        <f>'PATRAK-F'!AJ59</f>
        <v/>
      </c>
      <c r="AO59" s="193" t="str">
        <f>'PATRAK-F'!AK59</f>
        <v/>
      </c>
      <c r="AP59" s="193" t="str">
        <f>'PATRAK-F'!AL59</f>
        <v/>
      </c>
      <c r="AQ59" s="193" t="str">
        <f>'PATRAK-F'!AM59</f>
        <v/>
      </c>
      <c r="AR59" s="226" t="str">
        <f>'PATRAK-F'!AN59</f>
        <v/>
      </c>
      <c r="AS59" s="193" t="str">
        <f>'PATRAK-F'!AO59</f>
        <v/>
      </c>
      <c r="AT59" s="193" t="str">
        <f>'PATRAK-F'!AP59</f>
        <v/>
      </c>
      <c r="AU59" s="193" t="str">
        <f>'PATRAK-F'!AQ59</f>
        <v/>
      </c>
      <c r="AV59" s="193" t="str">
        <f>'PATRAK-F'!AR59</f>
        <v/>
      </c>
      <c r="AW59" s="193" t="str">
        <f>'PATRAK-F'!AS59</f>
        <v xml:space="preserve"> </v>
      </c>
    </row>
    <row r="60" spans="25:49" hidden="1">
      <c r="Y60" s="38" t="s">
        <v>227</v>
      </c>
      <c r="Z60" s="38">
        <v>1</v>
      </c>
      <c r="AA60" s="193">
        <f>'PATRAK-F'!W60</f>
        <v>9</v>
      </c>
      <c r="AB60" s="193" t="str">
        <f>'PATRAK-F'!X60</f>
        <v/>
      </c>
      <c r="AC60" s="193">
        <f>'PATRAK-F'!Y60</f>
        <v>0</v>
      </c>
      <c r="AD60" s="193" t="str">
        <f>'PATRAK-F'!Z60</f>
        <v>E</v>
      </c>
      <c r="AE60" s="193">
        <f>'PATRAK-F'!AA60</f>
        <v>0</v>
      </c>
      <c r="AF60" s="193" t="str">
        <f>'PATRAK-F'!AB60</f>
        <v>E</v>
      </c>
      <c r="AG60" s="193">
        <f>'PATRAK-F'!AC60</f>
        <v>0</v>
      </c>
      <c r="AH60" s="193">
        <f>'PATRAK-F'!AD60</f>
        <v>0</v>
      </c>
      <c r="AI60" s="193">
        <f>'PATRAK-F'!AE60</f>
        <v>0</v>
      </c>
      <c r="AJ60" s="193" t="str">
        <f>'PATRAK-F'!AF60</f>
        <v>E</v>
      </c>
      <c r="AK60" s="193">
        <f>'PATRAK-F'!AG60</f>
        <v>0</v>
      </c>
      <c r="AL60" s="193" t="str">
        <f>'PATRAK-F'!AH60</f>
        <v>E</v>
      </c>
      <c r="AM60" s="193" t="str">
        <f>'PATRAK-F'!AI60</f>
        <v/>
      </c>
      <c r="AN60" s="193" t="str">
        <f>'PATRAK-F'!AJ60</f>
        <v/>
      </c>
      <c r="AO60" s="193" t="str">
        <f>'PATRAK-F'!AK60</f>
        <v/>
      </c>
      <c r="AP60" s="193" t="str">
        <f>'PATRAK-F'!AL60</f>
        <v/>
      </c>
      <c r="AQ60" s="193" t="str">
        <f>'PATRAK-F'!AM60</f>
        <v/>
      </c>
      <c r="AR60" s="226" t="str">
        <f>'PATRAK-F'!AN60</f>
        <v/>
      </c>
      <c r="AS60" s="193" t="str">
        <f>'PATRAK-F'!AO60</f>
        <v/>
      </c>
      <c r="AT60" s="193" t="str">
        <f>'PATRAK-F'!AP60</f>
        <v/>
      </c>
      <c r="AU60" s="193" t="str">
        <f>'PATRAK-F'!AQ60</f>
        <v/>
      </c>
      <c r="AV60" s="193" t="str">
        <f>'PATRAK-F'!AR60</f>
        <v/>
      </c>
      <c r="AW60" s="193" t="str">
        <f>'PATRAK-F'!AS60</f>
        <v xml:space="preserve"> </v>
      </c>
    </row>
    <row r="61" spans="25:49" hidden="1">
      <c r="Y61" s="38" t="s">
        <v>228</v>
      </c>
      <c r="Z61" s="38">
        <v>1</v>
      </c>
      <c r="AA61" s="193">
        <f>'PATRAK-F'!W61</f>
        <v>10</v>
      </c>
      <c r="AB61" s="193" t="str">
        <f>'PATRAK-F'!X61</f>
        <v/>
      </c>
      <c r="AC61" s="193">
        <f>'PATRAK-F'!Y61</f>
        <v>0</v>
      </c>
      <c r="AD61" s="193" t="str">
        <f>'PATRAK-F'!Z61</f>
        <v>E</v>
      </c>
      <c r="AE61" s="193">
        <f>'PATRAK-F'!AA61</f>
        <v>0</v>
      </c>
      <c r="AF61" s="193" t="str">
        <f>'PATRAK-F'!AB61</f>
        <v>E</v>
      </c>
      <c r="AG61" s="193">
        <f>'PATRAK-F'!AC61</f>
        <v>0</v>
      </c>
      <c r="AH61" s="193">
        <f>'PATRAK-F'!AD61</f>
        <v>0</v>
      </c>
      <c r="AI61" s="193">
        <f>'PATRAK-F'!AE61</f>
        <v>0</v>
      </c>
      <c r="AJ61" s="193" t="str">
        <f>'PATRAK-F'!AF61</f>
        <v>E</v>
      </c>
      <c r="AK61" s="193">
        <f>'PATRAK-F'!AG61</f>
        <v>0</v>
      </c>
      <c r="AL61" s="193" t="str">
        <f>'PATRAK-F'!AH61</f>
        <v>E</v>
      </c>
      <c r="AM61" s="193" t="str">
        <f>'PATRAK-F'!AI61</f>
        <v/>
      </c>
      <c r="AN61" s="193" t="str">
        <f>'PATRAK-F'!AJ61</f>
        <v/>
      </c>
      <c r="AO61" s="193" t="str">
        <f>'PATRAK-F'!AK61</f>
        <v/>
      </c>
      <c r="AP61" s="193" t="str">
        <f>'PATRAK-F'!AL61</f>
        <v/>
      </c>
      <c r="AQ61" s="193" t="str">
        <f>'PATRAK-F'!AM61</f>
        <v/>
      </c>
      <c r="AR61" s="226" t="str">
        <f>'PATRAK-F'!AN61</f>
        <v/>
      </c>
      <c r="AS61" s="193" t="str">
        <f>'PATRAK-F'!AO61</f>
        <v/>
      </c>
      <c r="AT61" s="193" t="str">
        <f>'PATRAK-F'!AP61</f>
        <v/>
      </c>
      <c r="AU61" s="193" t="str">
        <f>'PATRAK-F'!AQ61</f>
        <v/>
      </c>
      <c r="AV61" s="193" t="str">
        <f>'PATRAK-F'!AR61</f>
        <v/>
      </c>
      <c r="AW61" s="193" t="str">
        <f>'PATRAK-F'!AS61</f>
        <v xml:space="preserve"> </v>
      </c>
    </row>
    <row r="62" spans="25:49" hidden="1">
      <c r="Y62" s="38" t="s">
        <v>229</v>
      </c>
      <c r="Z62" s="38">
        <v>1</v>
      </c>
      <c r="AA62" s="193">
        <f>'PATRAK-F'!W62</f>
        <v>11</v>
      </c>
      <c r="AB62" s="193" t="str">
        <f>'PATRAK-F'!X62</f>
        <v/>
      </c>
      <c r="AC62" s="193">
        <f>'PATRAK-F'!Y62</f>
        <v>0</v>
      </c>
      <c r="AD62" s="193" t="str">
        <f>'PATRAK-F'!Z62</f>
        <v>E</v>
      </c>
      <c r="AE62" s="193">
        <f>'PATRAK-F'!AA62</f>
        <v>0</v>
      </c>
      <c r="AF62" s="193" t="str">
        <f>'PATRAK-F'!AB62</f>
        <v>E</v>
      </c>
      <c r="AG62" s="193">
        <f>'PATRAK-F'!AC62</f>
        <v>0</v>
      </c>
      <c r="AH62" s="193">
        <f>'PATRAK-F'!AD62</f>
        <v>0</v>
      </c>
      <c r="AI62" s="193">
        <f>'PATRAK-F'!AE62</f>
        <v>0</v>
      </c>
      <c r="AJ62" s="193" t="str">
        <f>'PATRAK-F'!AF62</f>
        <v>E</v>
      </c>
      <c r="AK62" s="193">
        <f>'PATRAK-F'!AG62</f>
        <v>0</v>
      </c>
      <c r="AL62" s="193" t="str">
        <f>'PATRAK-F'!AH62</f>
        <v>E</v>
      </c>
      <c r="AM62" s="193" t="str">
        <f>'PATRAK-F'!AI62</f>
        <v/>
      </c>
      <c r="AN62" s="193" t="str">
        <f>'PATRAK-F'!AJ62</f>
        <v/>
      </c>
      <c r="AO62" s="193" t="str">
        <f>'PATRAK-F'!AK62</f>
        <v/>
      </c>
      <c r="AP62" s="193" t="str">
        <f>'PATRAK-F'!AL62</f>
        <v/>
      </c>
      <c r="AQ62" s="193" t="str">
        <f>'PATRAK-F'!AM62</f>
        <v/>
      </c>
      <c r="AR62" s="226" t="str">
        <f>'PATRAK-F'!AN62</f>
        <v/>
      </c>
      <c r="AS62" s="193" t="str">
        <f>'PATRAK-F'!AO62</f>
        <v/>
      </c>
      <c r="AT62" s="193" t="str">
        <f>'PATRAK-F'!AP62</f>
        <v/>
      </c>
      <c r="AU62" s="193" t="str">
        <f>'PATRAK-F'!AQ62</f>
        <v/>
      </c>
      <c r="AV62" s="193" t="str">
        <f>'PATRAK-F'!AR62</f>
        <v/>
      </c>
      <c r="AW62" s="193" t="str">
        <f>'PATRAK-F'!AS62</f>
        <v xml:space="preserve"> </v>
      </c>
    </row>
    <row r="63" spans="25:49" hidden="1">
      <c r="Y63" s="38" t="s">
        <v>230</v>
      </c>
      <c r="Z63" s="38">
        <v>1</v>
      </c>
      <c r="AA63" s="193">
        <f>'PATRAK-F'!W63</f>
        <v>12</v>
      </c>
      <c r="AB63" s="193" t="str">
        <f>'PATRAK-F'!X63</f>
        <v/>
      </c>
      <c r="AC63" s="193">
        <f>'PATRAK-F'!Y63</f>
        <v>0</v>
      </c>
      <c r="AD63" s="193" t="str">
        <f>'PATRAK-F'!Z63</f>
        <v>E</v>
      </c>
      <c r="AE63" s="193">
        <f>'PATRAK-F'!AA63</f>
        <v>0</v>
      </c>
      <c r="AF63" s="193" t="str">
        <f>'PATRAK-F'!AB63</f>
        <v>E</v>
      </c>
      <c r="AG63" s="193">
        <f>'PATRAK-F'!AC63</f>
        <v>0</v>
      </c>
      <c r="AH63" s="193">
        <f>'PATRAK-F'!AD63</f>
        <v>0</v>
      </c>
      <c r="AI63" s="193">
        <f>'PATRAK-F'!AE63</f>
        <v>0</v>
      </c>
      <c r="AJ63" s="193" t="str">
        <f>'PATRAK-F'!AF63</f>
        <v>E</v>
      </c>
      <c r="AK63" s="193">
        <f>'PATRAK-F'!AG63</f>
        <v>0</v>
      </c>
      <c r="AL63" s="193" t="str">
        <f>'PATRAK-F'!AH63</f>
        <v>E</v>
      </c>
      <c r="AM63" s="193" t="str">
        <f>'PATRAK-F'!AI63</f>
        <v/>
      </c>
      <c r="AN63" s="193" t="str">
        <f>'PATRAK-F'!AJ63</f>
        <v/>
      </c>
      <c r="AO63" s="193" t="str">
        <f>'PATRAK-F'!AK63</f>
        <v/>
      </c>
      <c r="AP63" s="193" t="str">
        <f>'PATRAK-F'!AL63</f>
        <v/>
      </c>
      <c r="AQ63" s="193" t="str">
        <f>'PATRAK-F'!AM63</f>
        <v/>
      </c>
      <c r="AR63" s="226" t="str">
        <f>'PATRAK-F'!AN63</f>
        <v/>
      </c>
      <c r="AS63" s="193" t="str">
        <f>'PATRAK-F'!AO63</f>
        <v/>
      </c>
      <c r="AT63" s="193" t="str">
        <f>'PATRAK-F'!AP63</f>
        <v/>
      </c>
      <c r="AU63" s="193" t="str">
        <f>'PATRAK-F'!AQ63</f>
        <v/>
      </c>
      <c r="AV63" s="193" t="str">
        <f>'PATRAK-F'!AR63</f>
        <v/>
      </c>
      <c r="AW63" s="193" t="str">
        <f>'PATRAK-F'!AS63</f>
        <v xml:space="preserve"> </v>
      </c>
    </row>
    <row r="64" spans="25:49" hidden="1">
      <c r="Y64" s="38" t="s">
        <v>231</v>
      </c>
      <c r="Z64" s="38">
        <v>1</v>
      </c>
      <c r="AA64" s="193">
        <f>'PATRAK-F'!W64</f>
        <v>13</v>
      </c>
      <c r="AB64" s="193" t="str">
        <f>'PATRAK-F'!X64</f>
        <v/>
      </c>
      <c r="AC64" s="193">
        <f>'PATRAK-F'!Y64</f>
        <v>0</v>
      </c>
      <c r="AD64" s="193" t="str">
        <f>'PATRAK-F'!Z64</f>
        <v>E</v>
      </c>
      <c r="AE64" s="193">
        <f>'PATRAK-F'!AA64</f>
        <v>0</v>
      </c>
      <c r="AF64" s="193" t="str">
        <f>'PATRAK-F'!AB64</f>
        <v>E</v>
      </c>
      <c r="AG64" s="193">
        <f>'PATRAK-F'!AC64</f>
        <v>0</v>
      </c>
      <c r="AH64" s="193">
        <f>'PATRAK-F'!AD64</f>
        <v>0</v>
      </c>
      <c r="AI64" s="193">
        <f>'PATRAK-F'!AE64</f>
        <v>0</v>
      </c>
      <c r="AJ64" s="193" t="str">
        <f>'PATRAK-F'!AF64</f>
        <v>E</v>
      </c>
      <c r="AK64" s="193">
        <f>'PATRAK-F'!AG64</f>
        <v>0</v>
      </c>
      <c r="AL64" s="193" t="str">
        <f>'PATRAK-F'!AH64</f>
        <v>E</v>
      </c>
      <c r="AM64" s="193" t="str">
        <f>'PATRAK-F'!AI64</f>
        <v/>
      </c>
      <c r="AN64" s="193" t="str">
        <f>'PATRAK-F'!AJ64</f>
        <v/>
      </c>
      <c r="AO64" s="193" t="str">
        <f>'PATRAK-F'!AK64</f>
        <v/>
      </c>
      <c r="AP64" s="193" t="str">
        <f>'PATRAK-F'!AL64</f>
        <v/>
      </c>
      <c r="AQ64" s="193" t="str">
        <f>'PATRAK-F'!AM64</f>
        <v/>
      </c>
      <c r="AR64" s="226" t="str">
        <f>'PATRAK-F'!AN64</f>
        <v/>
      </c>
      <c r="AS64" s="193" t="str">
        <f>'PATRAK-F'!AO64</f>
        <v/>
      </c>
      <c r="AT64" s="193" t="str">
        <f>'PATRAK-F'!AP64</f>
        <v/>
      </c>
      <c r="AU64" s="193" t="str">
        <f>'PATRAK-F'!AQ64</f>
        <v/>
      </c>
      <c r="AV64" s="193" t="str">
        <f>'PATRAK-F'!AR64</f>
        <v/>
      </c>
      <c r="AW64" s="193" t="str">
        <f>'PATRAK-F'!AS64</f>
        <v xml:space="preserve"> </v>
      </c>
    </row>
    <row r="65" spans="25:49" hidden="1">
      <c r="Y65" s="38" t="s">
        <v>232</v>
      </c>
      <c r="Z65" s="38">
        <v>1</v>
      </c>
      <c r="AA65" s="193">
        <f>'PATRAK-F'!W65</f>
        <v>14</v>
      </c>
      <c r="AB65" s="193" t="str">
        <f>'PATRAK-F'!X65</f>
        <v/>
      </c>
      <c r="AC65" s="193">
        <f>'PATRAK-F'!Y65</f>
        <v>0</v>
      </c>
      <c r="AD65" s="193" t="str">
        <f>'PATRAK-F'!Z65</f>
        <v>E</v>
      </c>
      <c r="AE65" s="193">
        <f>'PATRAK-F'!AA65</f>
        <v>0</v>
      </c>
      <c r="AF65" s="193" t="str">
        <f>'PATRAK-F'!AB65</f>
        <v>E</v>
      </c>
      <c r="AG65" s="193">
        <f>'PATRAK-F'!AC65</f>
        <v>0</v>
      </c>
      <c r="AH65" s="193">
        <f>'PATRAK-F'!AD65</f>
        <v>0</v>
      </c>
      <c r="AI65" s="193">
        <f>'PATRAK-F'!AE65</f>
        <v>0</v>
      </c>
      <c r="AJ65" s="193" t="str">
        <f>'PATRAK-F'!AF65</f>
        <v>E</v>
      </c>
      <c r="AK65" s="193">
        <f>'PATRAK-F'!AG65</f>
        <v>0</v>
      </c>
      <c r="AL65" s="193" t="str">
        <f>'PATRAK-F'!AH65</f>
        <v>E</v>
      </c>
      <c r="AM65" s="193" t="str">
        <f>'PATRAK-F'!AI65</f>
        <v/>
      </c>
      <c r="AN65" s="193" t="str">
        <f>'PATRAK-F'!AJ65</f>
        <v/>
      </c>
      <c r="AO65" s="193" t="str">
        <f>'PATRAK-F'!AK65</f>
        <v/>
      </c>
      <c r="AP65" s="193" t="str">
        <f>'PATRAK-F'!AL65</f>
        <v/>
      </c>
      <c r="AQ65" s="193" t="str">
        <f>'PATRAK-F'!AM65</f>
        <v/>
      </c>
      <c r="AR65" s="226" t="str">
        <f>'PATRAK-F'!AN65</f>
        <v/>
      </c>
      <c r="AS65" s="193" t="str">
        <f>'PATRAK-F'!AO65</f>
        <v/>
      </c>
      <c r="AT65" s="193" t="str">
        <f>'PATRAK-F'!AP65</f>
        <v/>
      </c>
      <c r="AU65" s="193" t="str">
        <f>'PATRAK-F'!AQ65</f>
        <v/>
      </c>
      <c r="AV65" s="193" t="str">
        <f>'PATRAK-F'!AR65</f>
        <v/>
      </c>
      <c r="AW65" s="193" t="str">
        <f>'PATRAK-F'!AS65</f>
        <v xml:space="preserve"> </v>
      </c>
    </row>
    <row r="66" spans="25:49" hidden="1">
      <c r="Y66" s="38" t="s">
        <v>233</v>
      </c>
      <c r="Z66" s="38">
        <v>1</v>
      </c>
      <c r="AA66" s="193">
        <f>'PATRAK-F'!W66</f>
        <v>15</v>
      </c>
      <c r="AB66" s="193" t="str">
        <f>'PATRAK-F'!X66</f>
        <v/>
      </c>
      <c r="AC66" s="193">
        <f>'PATRAK-F'!Y66</f>
        <v>0</v>
      </c>
      <c r="AD66" s="193" t="str">
        <f>'PATRAK-F'!Z66</f>
        <v>E</v>
      </c>
      <c r="AE66" s="193">
        <f>'PATRAK-F'!AA66</f>
        <v>0</v>
      </c>
      <c r="AF66" s="193" t="str">
        <f>'PATRAK-F'!AB66</f>
        <v>E</v>
      </c>
      <c r="AG66" s="193">
        <f>'PATRAK-F'!AC66</f>
        <v>0</v>
      </c>
      <c r="AH66" s="193">
        <f>'PATRAK-F'!AD66</f>
        <v>0</v>
      </c>
      <c r="AI66" s="193">
        <f>'PATRAK-F'!AE66</f>
        <v>0</v>
      </c>
      <c r="AJ66" s="193" t="str">
        <f>'PATRAK-F'!AF66</f>
        <v>E</v>
      </c>
      <c r="AK66" s="193">
        <f>'PATRAK-F'!AG66</f>
        <v>0</v>
      </c>
      <c r="AL66" s="193" t="str">
        <f>'PATRAK-F'!AH66</f>
        <v>E</v>
      </c>
      <c r="AM66" s="193" t="str">
        <f>'PATRAK-F'!AI66</f>
        <v/>
      </c>
      <c r="AN66" s="193" t="str">
        <f>'PATRAK-F'!AJ66</f>
        <v/>
      </c>
      <c r="AO66" s="193" t="str">
        <f>'PATRAK-F'!AK66</f>
        <v/>
      </c>
      <c r="AP66" s="193" t="str">
        <f>'PATRAK-F'!AL66</f>
        <v/>
      </c>
      <c r="AQ66" s="193" t="str">
        <f>'PATRAK-F'!AM66</f>
        <v/>
      </c>
      <c r="AR66" s="226" t="str">
        <f>'PATRAK-F'!AN66</f>
        <v/>
      </c>
      <c r="AS66" s="193" t="str">
        <f>'PATRAK-F'!AO66</f>
        <v/>
      </c>
      <c r="AT66" s="193" t="str">
        <f>'PATRAK-F'!AP66</f>
        <v/>
      </c>
      <c r="AU66" s="193" t="str">
        <f>'PATRAK-F'!AQ66</f>
        <v/>
      </c>
      <c r="AV66" s="193" t="str">
        <f>'PATRAK-F'!AR66</f>
        <v/>
      </c>
      <c r="AW66" s="193" t="str">
        <f>'PATRAK-F'!AS66</f>
        <v xml:space="preserve"> </v>
      </c>
    </row>
    <row r="67" spans="25:49" hidden="1">
      <c r="Y67" s="38" t="s">
        <v>234</v>
      </c>
      <c r="Z67" s="38">
        <v>1</v>
      </c>
      <c r="AA67" s="193">
        <f>'PATRAK-F'!W67</f>
        <v>16</v>
      </c>
      <c r="AB67" s="193" t="str">
        <f>'PATRAK-F'!X67</f>
        <v/>
      </c>
      <c r="AC67" s="193">
        <f>'PATRAK-F'!Y67</f>
        <v>0</v>
      </c>
      <c r="AD67" s="193" t="str">
        <f>'PATRAK-F'!Z67</f>
        <v>E</v>
      </c>
      <c r="AE67" s="193">
        <f>'PATRAK-F'!AA67</f>
        <v>0</v>
      </c>
      <c r="AF67" s="193" t="str">
        <f>'PATRAK-F'!AB67</f>
        <v>E</v>
      </c>
      <c r="AG67" s="193">
        <f>'PATRAK-F'!AC67</f>
        <v>0</v>
      </c>
      <c r="AH67" s="193">
        <f>'PATRAK-F'!AD67</f>
        <v>0</v>
      </c>
      <c r="AI67" s="193">
        <f>'PATRAK-F'!AE67</f>
        <v>0</v>
      </c>
      <c r="AJ67" s="193" t="str">
        <f>'PATRAK-F'!AF67</f>
        <v>E</v>
      </c>
      <c r="AK67" s="193">
        <f>'PATRAK-F'!AG67</f>
        <v>0</v>
      </c>
      <c r="AL67" s="193" t="str">
        <f>'PATRAK-F'!AH67</f>
        <v>E</v>
      </c>
      <c r="AM67" s="193" t="str">
        <f>'PATRAK-F'!AI67</f>
        <v/>
      </c>
      <c r="AN67" s="193" t="str">
        <f>'PATRAK-F'!AJ67</f>
        <v/>
      </c>
      <c r="AO67" s="193" t="str">
        <f>'PATRAK-F'!AK67</f>
        <v/>
      </c>
      <c r="AP67" s="193" t="str">
        <f>'PATRAK-F'!AL67</f>
        <v/>
      </c>
      <c r="AQ67" s="193" t="str">
        <f>'PATRAK-F'!AM67</f>
        <v/>
      </c>
      <c r="AR67" s="226" t="str">
        <f>'PATRAK-F'!AN67</f>
        <v/>
      </c>
      <c r="AS67" s="193" t="str">
        <f>'PATRAK-F'!AO67</f>
        <v/>
      </c>
      <c r="AT67" s="193" t="str">
        <f>'PATRAK-F'!AP67</f>
        <v/>
      </c>
      <c r="AU67" s="193" t="str">
        <f>'PATRAK-F'!AQ67</f>
        <v/>
      </c>
      <c r="AV67" s="193" t="str">
        <f>'PATRAK-F'!AR67</f>
        <v/>
      </c>
      <c r="AW67" s="193" t="str">
        <f>'PATRAK-F'!AS67</f>
        <v xml:space="preserve"> </v>
      </c>
    </row>
    <row r="68" spans="25:49" hidden="1">
      <c r="Y68" s="38" t="s">
        <v>235</v>
      </c>
      <c r="Z68" s="38">
        <v>1</v>
      </c>
      <c r="AA68" s="193">
        <f>'PATRAK-F'!W68</f>
        <v>17</v>
      </c>
      <c r="AB68" s="193" t="str">
        <f>'PATRAK-F'!X68</f>
        <v/>
      </c>
      <c r="AC68" s="193">
        <f>'PATRAK-F'!Y68</f>
        <v>0</v>
      </c>
      <c r="AD68" s="193" t="str">
        <f>'PATRAK-F'!Z68</f>
        <v>E</v>
      </c>
      <c r="AE68" s="193">
        <f>'PATRAK-F'!AA68</f>
        <v>0</v>
      </c>
      <c r="AF68" s="193" t="str">
        <f>'PATRAK-F'!AB68</f>
        <v>E</v>
      </c>
      <c r="AG68" s="193">
        <f>'PATRAK-F'!AC68</f>
        <v>0</v>
      </c>
      <c r="AH68" s="193">
        <f>'PATRAK-F'!AD68</f>
        <v>0</v>
      </c>
      <c r="AI68" s="193">
        <f>'PATRAK-F'!AE68</f>
        <v>0</v>
      </c>
      <c r="AJ68" s="193" t="str">
        <f>'PATRAK-F'!AF68</f>
        <v>E</v>
      </c>
      <c r="AK68" s="193">
        <f>'PATRAK-F'!AG68</f>
        <v>0</v>
      </c>
      <c r="AL68" s="193" t="str">
        <f>'PATRAK-F'!AH68</f>
        <v>E</v>
      </c>
      <c r="AM68" s="193" t="str">
        <f>'PATRAK-F'!AI68</f>
        <v/>
      </c>
      <c r="AN68" s="193" t="str">
        <f>'PATRAK-F'!AJ68</f>
        <v/>
      </c>
      <c r="AO68" s="193" t="str">
        <f>'PATRAK-F'!AK68</f>
        <v/>
      </c>
      <c r="AP68" s="193" t="str">
        <f>'PATRAK-F'!AL68</f>
        <v/>
      </c>
      <c r="AQ68" s="193" t="str">
        <f>'PATRAK-F'!AM68</f>
        <v/>
      </c>
      <c r="AR68" s="226" t="str">
        <f>'PATRAK-F'!AN68</f>
        <v/>
      </c>
      <c r="AS68" s="193" t="str">
        <f>'PATRAK-F'!AO68</f>
        <v/>
      </c>
      <c r="AT68" s="193" t="str">
        <f>'PATRAK-F'!AP68</f>
        <v/>
      </c>
      <c r="AU68" s="193" t="str">
        <f>'PATRAK-F'!AQ68</f>
        <v/>
      </c>
      <c r="AV68" s="193" t="str">
        <f>'PATRAK-F'!AR68</f>
        <v/>
      </c>
      <c r="AW68" s="193" t="str">
        <f>'PATRAK-F'!AS68</f>
        <v xml:space="preserve"> </v>
      </c>
    </row>
    <row r="69" spans="25:49" hidden="1">
      <c r="Y69" s="38" t="s">
        <v>236</v>
      </c>
      <c r="Z69" s="38">
        <v>1</v>
      </c>
      <c r="AA69" s="193">
        <f>'PATRAK-F'!W69</f>
        <v>18</v>
      </c>
      <c r="AB69" s="193" t="str">
        <f>'PATRAK-F'!X69</f>
        <v/>
      </c>
      <c r="AC69" s="193">
        <f>'PATRAK-F'!Y69</f>
        <v>0</v>
      </c>
      <c r="AD69" s="193" t="str">
        <f>'PATRAK-F'!Z69</f>
        <v>E</v>
      </c>
      <c r="AE69" s="193">
        <f>'PATRAK-F'!AA69</f>
        <v>0</v>
      </c>
      <c r="AF69" s="193" t="str">
        <f>'PATRAK-F'!AB69</f>
        <v>E</v>
      </c>
      <c r="AG69" s="193">
        <f>'PATRAK-F'!AC69</f>
        <v>0</v>
      </c>
      <c r="AH69" s="193">
        <f>'PATRAK-F'!AD69</f>
        <v>0</v>
      </c>
      <c r="AI69" s="193">
        <f>'PATRAK-F'!AE69</f>
        <v>0</v>
      </c>
      <c r="AJ69" s="193" t="str">
        <f>'PATRAK-F'!AF69</f>
        <v>E</v>
      </c>
      <c r="AK69" s="193">
        <f>'PATRAK-F'!AG69</f>
        <v>0</v>
      </c>
      <c r="AL69" s="193" t="str">
        <f>'PATRAK-F'!AH69</f>
        <v>E</v>
      </c>
      <c r="AM69" s="193" t="str">
        <f>'PATRAK-F'!AI69</f>
        <v/>
      </c>
      <c r="AN69" s="193" t="str">
        <f>'PATRAK-F'!AJ69</f>
        <v/>
      </c>
      <c r="AO69" s="193" t="str">
        <f>'PATRAK-F'!AK69</f>
        <v/>
      </c>
      <c r="AP69" s="193" t="str">
        <f>'PATRAK-F'!AL69</f>
        <v/>
      </c>
      <c r="AQ69" s="193" t="str">
        <f>'PATRAK-F'!AM69</f>
        <v/>
      </c>
      <c r="AR69" s="226" t="str">
        <f>'PATRAK-F'!AN69</f>
        <v/>
      </c>
      <c r="AS69" s="193" t="str">
        <f>'PATRAK-F'!AO69</f>
        <v/>
      </c>
      <c r="AT69" s="193" t="str">
        <f>'PATRAK-F'!AP69</f>
        <v/>
      </c>
      <c r="AU69" s="193" t="str">
        <f>'PATRAK-F'!AQ69</f>
        <v/>
      </c>
      <c r="AV69" s="193" t="str">
        <f>'PATRAK-F'!AR69</f>
        <v/>
      </c>
      <c r="AW69" s="193" t="str">
        <f>'PATRAK-F'!AS69</f>
        <v xml:space="preserve"> </v>
      </c>
    </row>
    <row r="70" spans="25:49" hidden="1">
      <c r="Y70" s="38" t="s">
        <v>237</v>
      </c>
      <c r="Z70" s="38">
        <v>1</v>
      </c>
      <c r="AA70" s="193">
        <f>'PATRAK-F'!W70</f>
        <v>19</v>
      </c>
      <c r="AB70" s="193" t="str">
        <f>'PATRAK-F'!X70</f>
        <v/>
      </c>
      <c r="AC70" s="193">
        <f>'PATRAK-F'!Y70</f>
        <v>0</v>
      </c>
      <c r="AD70" s="193" t="str">
        <f>'PATRAK-F'!Z70</f>
        <v>E</v>
      </c>
      <c r="AE70" s="193">
        <f>'PATRAK-F'!AA70</f>
        <v>0</v>
      </c>
      <c r="AF70" s="193" t="str">
        <f>'PATRAK-F'!AB70</f>
        <v>E</v>
      </c>
      <c r="AG70" s="193">
        <f>'PATRAK-F'!AC70</f>
        <v>0</v>
      </c>
      <c r="AH70" s="193">
        <f>'PATRAK-F'!AD70</f>
        <v>0</v>
      </c>
      <c r="AI70" s="193">
        <f>'PATRAK-F'!AE70</f>
        <v>0</v>
      </c>
      <c r="AJ70" s="193" t="str">
        <f>'PATRAK-F'!AF70</f>
        <v>E</v>
      </c>
      <c r="AK70" s="193">
        <f>'PATRAK-F'!AG70</f>
        <v>0</v>
      </c>
      <c r="AL70" s="193" t="str">
        <f>'PATRAK-F'!AH70</f>
        <v>E</v>
      </c>
      <c r="AM70" s="193" t="str">
        <f>'PATRAK-F'!AI70</f>
        <v/>
      </c>
      <c r="AN70" s="193" t="str">
        <f>'PATRAK-F'!AJ70</f>
        <v/>
      </c>
      <c r="AO70" s="193" t="str">
        <f>'PATRAK-F'!AK70</f>
        <v/>
      </c>
      <c r="AP70" s="193" t="str">
        <f>'PATRAK-F'!AL70</f>
        <v/>
      </c>
      <c r="AQ70" s="193" t="str">
        <f>'PATRAK-F'!AM70</f>
        <v/>
      </c>
      <c r="AR70" s="226" t="str">
        <f>'PATRAK-F'!AN70</f>
        <v/>
      </c>
      <c r="AS70" s="193" t="str">
        <f>'PATRAK-F'!AO70</f>
        <v/>
      </c>
      <c r="AT70" s="193" t="str">
        <f>'PATRAK-F'!AP70</f>
        <v/>
      </c>
      <c r="AU70" s="193" t="str">
        <f>'PATRAK-F'!AQ70</f>
        <v/>
      </c>
      <c r="AV70" s="193" t="str">
        <f>'PATRAK-F'!AR70</f>
        <v/>
      </c>
      <c r="AW70" s="193" t="str">
        <f>'PATRAK-F'!AS70</f>
        <v xml:space="preserve"> </v>
      </c>
    </row>
    <row r="71" spans="25:49" hidden="1">
      <c r="Y71" s="38" t="s">
        <v>238</v>
      </c>
      <c r="Z71" s="38">
        <v>1</v>
      </c>
      <c r="AA71" s="193">
        <f>'PATRAK-F'!W71</f>
        <v>20</v>
      </c>
      <c r="AB71" s="193" t="str">
        <f>'PATRAK-F'!X71</f>
        <v/>
      </c>
      <c r="AC71" s="193">
        <f>'PATRAK-F'!Y71</f>
        <v>0</v>
      </c>
      <c r="AD71" s="193" t="str">
        <f>'PATRAK-F'!Z71</f>
        <v>E</v>
      </c>
      <c r="AE71" s="193">
        <f>'PATRAK-F'!AA71</f>
        <v>0</v>
      </c>
      <c r="AF71" s="193" t="str">
        <f>'PATRAK-F'!AB71</f>
        <v>E</v>
      </c>
      <c r="AG71" s="193">
        <f>'PATRAK-F'!AC71</f>
        <v>0</v>
      </c>
      <c r="AH71" s="193">
        <f>'PATRAK-F'!AD71</f>
        <v>0</v>
      </c>
      <c r="AI71" s="193">
        <f>'PATRAK-F'!AE71</f>
        <v>0</v>
      </c>
      <c r="AJ71" s="193" t="str">
        <f>'PATRAK-F'!AF71</f>
        <v>E</v>
      </c>
      <c r="AK71" s="193">
        <f>'PATRAK-F'!AG71</f>
        <v>0</v>
      </c>
      <c r="AL71" s="193" t="str">
        <f>'PATRAK-F'!AH71</f>
        <v>E</v>
      </c>
      <c r="AM71" s="193" t="str">
        <f>'PATRAK-F'!AI71</f>
        <v/>
      </c>
      <c r="AN71" s="193" t="str">
        <f>'PATRAK-F'!AJ71</f>
        <v/>
      </c>
      <c r="AO71" s="193" t="str">
        <f>'PATRAK-F'!AK71</f>
        <v/>
      </c>
      <c r="AP71" s="193" t="str">
        <f>'PATRAK-F'!AL71</f>
        <v/>
      </c>
      <c r="AQ71" s="193" t="str">
        <f>'PATRAK-F'!AM71</f>
        <v/>
      </c>
      <c r="AR71" s="226" t="str">
        <f>'PATRAK-F'!AN71</f>
        <v/>
      </c>
      <c r="AS71" s="193" t="str">
        <f>'PATRAK-F'!AO71</f>
        <v/>
      </c>
      <c r="AT71" s="193" t="str">
        <f>'PATRAK-F'!AP71</f>
        <v/>
      </c>
      <c r="AU71" s="193" t="str">
        <f>'PATRAK-F'!AQ71</f>
        <v/>
      </c>
      <c r="AV71" s="193" t="str">
        <f>'PATRAK-F'!AR71</f>
        <v/>
      </c>
      <c r="AW71" s="193" t="str">
        <f>'PATRAK-F'!AS71</f>
        <v xml:space="preserve"> </v>
      </c>
    </row>
    <row r="72" spans="25:49" hidden="1">
      <c r="Y72" s="38" t="s">
        <v>239</v>
      </c>
      <c r="Z72" s="38">
        <v>1</v>
      </c>
      <c r="AA72" s="193">
        <f>'PATRAK-F'!W72</f>
        <v>21</v>
      </c>
      <c r="AB72" s="193" t="str">
        <f>'PATRAK-F'!X72</f>
        <v/>
      </c>
      <c r="AC72" s="193">
        <f>'PATRAK-F'!Y72</f>
        <v>0</v>
      </c>
      <c r="AD72" s="193" t="str">
        <f>'PATRAK-F'!Z72</f>
        <v>E</v>
      </c>
      <c r="AE72" s="193">
        <f>'PATRAK-F'!AA72</f>
        <v>0</v>
      </c>
      <c r="AF72" s="193" t="str">
        <f>'PATRAK-F'!AB72</f>
        <v>E</v>
      </c>
      <c r="AG72" s="193">
        <f>'PATRAK-F'!AC72</f>
        <v>0</v>
      </c>
      <c r="AH72" s="193">
        <f>'PATRAK-F'!AD72</f>
        <v>0</v>
      </c>
      <c r="AI72" s="193">
        <f>'PATRAK-F'!AE72</f>
        <v>0</v>
      </c>
      <c r="AJ72" s="193" t="str">
        <f>'PATRAK-F'!AF72</f>
        <v>E</v>
      </c>
      <c r="AK72" s="193">
        <f>'PATRAK-F'!AG72</f>
        <v>0</v>
      </c>
      <c r="AL72" s="193" t="str">
        <f>'PATRAK-F'!AH72</f>
        <v>E</v>
      </c>
      <c r="AM72" s="193" t="str">
        <f>'PATRAK-F'!AI72</f>
        <v/>
      </c>
      <c r="AN72" s="193" t="str">
        <f>'PATRAK-F'!AJ72</f>
        <v/>
      </c>
      <c r="AO72" s="193" t="str">
        <f>'PATRAK-F'!AK72</f>
        <v/>
      </c>
      <c r="AP72" s="193" t="str">
        <f>'PATRAK-F'!AL72</f>
        <v/>
      </c>
      <c r="AQ72" s="193" t="str">
        <f>'PATRAK-F'!AM72</f>
        <v/>
      </c>
      <c r="AR72" s="226" t="str">
        <f>'PATRAK-F'!AN72</f>
        <v/>
      </c>
      <c r="AS72" s="193" t="str">
        <f>'PATRAK-F'!AO72</f>
        <v/>
      </c>
      <c r="AT72" s="193" t="str">
        <f>'PATRAK-F'!AP72</f>
        <v/>
      </c>
      <c r="AU72" s="193" t="str">
        <f>'PATRAK-F'!AQ72</f>
        <v/>
      </c>
      <c r="AV72" s="193" t="str">
        <f>'PATRAK-F'!AR72</f>
        <v/>
      </c>
      <c r="AW72" s="193" t="str">
        <f>'PATRAK-F'!AS72</f>
        <v xml:space="preserve"> </v>
      </c>
    </row>
    <row r="73" spans="25:49" hidden="1">
      <c r="Y73" s="38" t="s">
        <v>240</v>
      </c>
      <c r="Z73" s="38">
        <v>1</v>
      </c>
      <c r="AA73" s="193">
        <f>'PATRAK-F'!W73</f>
        <v>22</v>
      </c>
      <c r="AB73" s="193" t="str">
        <f>'PATRAK-F'!X73</f>
        <v/>
      </c>
      <c r="AC73" s="193">
        <f>'PATRAK-F'!Y73</f>
        <v>0</v>
      </c>
      <c r="AD73" s="193" t="str">
        <f>'PATRAK-F'!Z73</f>
        <v>E</v>
      </c>
      <c r="AE73" s="193">
        <f>'PATRAK-F'!AA73</f>
        <v>0</v>
      </c>
      <c r="AF73" s="193" t="str">
        <f>'PATRAK-F'!AB73</f>
        <v>E</v>
      </c>
      <c r="AG73" s="193">
        <f>'PATRAK-F'!AC73</f>
        <v>0</v>
      </c>
      <c r="AH73" s="193">
        <f>'PATRAK-F'!AD73</f>
        <v>0</v>
      </c>
      <c r="AI73" s="193">
        <f>'PATRAK-F'!AE73</f>
        <v>0</v>
      </c>
      <c r="AJ73" s="193" t="str">
        <f>'PATRAK-F'!AF73</f>
        <v>E</v>
      </c>
      <c r="AK73" s="193">
        <f>'PATRAK-F'!AG73</f>
        <v>0</v>
      </c>
      <c r="AL73" s="193" t="str">
        <f>'PATRAK-F'!AH73</f>
        <v>E</v>
      </c>
      <c r="AM73" s="193" t="str">
        <f>'PATRAK-F'!AI73</f>
        <v/>
      </c>
      <c r="AN73" s="193" t="str">
        <f>'PATRAK-F'!AJ73</f>
        <v/>
      </c>
      <c r="AO73" s="193" t="str">
        <f>'PATRAK-F'!AK73</f>
        <v/>
      </c>
      <c r="AP73" s="193" t="str">
        <f>'PATRAK-F'!AL73</f>
        <v/>
      </c>
      <c r="AQ73" s="193" t="str">
        <f>'PATRAK-F'!AM73</f>
        <v/>
      </c>
      <c r="AR73" s="226" t="str">
        <f>'PATRAK-F'!AN73</f>
        <v/>
      </c>
      <c r="AS73" s="193" t="str">
        <f>'PATRAK-F'!AO73</f>
        <v/>
      </c>
      <c r="AT73" s="193" t="str">
        <f>'PATRAK-F'!AP73</f>
        <v/>
      </c>
      <c r="AU73" s="193" t="str">
        <f>'PATRAK-F'!AQ73</f>
        <v/>
      </c>
      <c r="AV73" s="193" t="str">
        <f>'PATRAK-F'!AR73</f>
        <v/>
      </c>
      <c r="AW73" s="193" t="str">
        <f>'PATRAK-F'!AS73</f>
        <v xml:space="preserve"> </v>
      </c>
    </row>
    <row r="74" spans="25:49" hidden="1">
      <c r="Y74" s="38" t="s">
        <v>241</v>
      </c>
      <c r="Z74" s="38">
        <v>1</v>
      </c>
      <c r="AA74" s="193">
        <f>'PATRAK-F'!W74</f>
        <v>23</v>
      </c>
      <c r="AB74" s="193" t="str">
        <f>'PATRAK-F'!X74</f>
        <v/>
      </c>
      <c r="AC74" s="193">
        <f>'PATRAK-F'!Y74</f>
        <v>0</v>
      </c>
      <c r="AD74" s="193" t="str">
        <f>'PATRAK-F'!Z74</f>
        <v>E</v>
      </c>
      <c r="AE74" s="193">
        <f>'PATRAK-F'!AA74</f>
        <v>0</v>
      </c>
      <c r="AF74" s="193" t="str">
        <f>'PATRAK-F'!AB74</f>
        <v>E</v>
      </c>
      <c r="AG74" s="193">
        <f>'PATRAK-F'!AC74</f>
        <v>0</v>
      </c>
      <c r="AH74" s="193">
        <f>'PATRAK-F'!AD74</f>
        <v>0</v>
      </c>
      <c r="AI74" s="193">
        <f>'PATRAK-F'!AE74</f>
        <v>0</v>
      </c>
      <c r="AJ74" s="193" t="str">
        <f>'PATRAK-F'!AF74</f>
        <v>E</v>
      </c>
      <c r="AK74" s="193">
        <f>'PATRAK-F'!AG74</f>
        <v>0</v>
      </c>
      <c r="AL74" s="193" t="str">
        <f>'PATRAK-F'!AH74</f>
        <v>E</v>
      </c>
      <c r="AM74" s="193" t="str">
        <f>'PATRAK-F'!AI74</f>
        <v/>
      </c>
      <c r="AN74" s="193" t="str">
        <f>'PATRAK-F'!AJ74</f>
        <v/>
      </c>
      <c r="AO74" s="193" t="str">
        <f>'PATRAK-F'!AK74</f>
        <v/>
      </c>
      <c r="AP74" s="193" t="str">
        <f>'PATRAK-F'!AL74</f>
        <v/>
      </c>
      <c r="AQ74" s="193" t="str">
        <f>'PATRAK-F'!AM74</f>
        <v/>
      </c>
      <c r="AR74" s="226" t="str">
        <f>'PATRAK-F'!AN74</f>
        <v/>
      </c>
      <c r="AS74" s="193" t="str">
        <f>'PATRAK-F'!AO74</f>
        <v/>
      </c>
      <c r="AT74" s="193" t="str">
        <f>'PATRAK-F'!AP74</f>
        <v/>
      </c>
      <c r="AU74" s="193" t="str">
        <f>'PATRAK-F'!AQ74</f>
        <v/>
      </c>
      <c r="AV74" s="193" t="str">
        <f>'PATRAK-F'!AR74</f>
        <v/>
      </c>
      <c r="AW74" s="193" t="str">
        <f>'PATRAK-F'!AS74</f>
        <v xml:space="preserve"> </v>
      </c>
    </row>
    <row r="75" spans="25:49" hidden="1">
      <c r="Y75" s="38" t="s">
        <v>242</v>
      </c>
      <c r="Z75" s="38">
        <v>1</v>
      </c>
      <c r="AA75" s="193">
        <f>'PATRAK-F'!W75</f>
        <v>24</v>
      </c>
      <c r="AB75" s="193" t="str">
        <f>'PATRAK-F'!X75</f>
        <v/>
      </c>
      <c r="AC75" s="193">
        <f>'PATRAK-F'!Y75</f>
        <v>0</v>
      </c>
      <c r="AD75" s="193" t="str">
        <f>'PATRAK-F'!Z75</f>
        <v>E</v>
      </c>
      <c r="AE75" s="193">
        <f>'PATRAK-F'!AA75</f>
        <v>0</v>
      </c>
      <c r="AF75" s="193" t="str">
        <f>'PATRAK-F'!AB75</f>
        <v>E</v>
      </c>
      <c r="AG75" s="193">
        <f>'PATRAK-F'!AC75</f>
        <v>0</v>
      </c>
      <c r="AH75" s="193">
        <f>'PATRAK-F'!AD75</f>
        <v>0</v>
      </c>
      <c r="AI75" s="193">
        <f>'PATRAK-F'!AE75</f>
        <v>0</v>
      </c>
      <c r="AJ75" s="193" t="str">
        <f>'PATRAK-F'!AF75</f>
        <v>E</v>
      </c>
      <c r="AK75" s="193">
        <f>'PATRAK-F'!AG75</f>
        <v>0</v>
      </c>
      <c r="AL75" s="193" t="str">
        <f>'PATRAK-F'!AH75</f>
        <v>E</v>
      </c>
      <c r="AM75" s="193" t="str">
        <f>'PATRAK-F'!AI75</f>
        <v/>
      </c>
      <c r="AN75" s="193" t="str">
        <f>'PATRAK-F'!AJ75</f>
        <v/>
      </c>
      <c r="AO75" s="193" t="str">
        <f>'PATRAK-F'!AK75</f>
        <v/>
      </c>
      <c r="AP75" s="193" t="str">
        <f>'PATRAK-F'!AL75</f>
        <v/>
      </c>
      <c r="AQ75" s="193" t="str">
        <f>'PATRAK-F'!AM75</f>
        <v/>
      </c>
      <c r="AR75" s="226" t="str">
        <f>'PATRAK-F'!AN75</f>
        <v/>
      </c>
      <c r="AS75" s="193" t="str">
        <f>'PATRAK-F'!AO75</f>
        <v/>
      </c>
      <c r="AT75" s="193" t="str">
        <f>'PATRAK-F'!AP75</f>
        <v/>
      </c>
      <c r="AU75" s="193" t="str">
        <f>'PATRAK-F'!AQ75</f>
        <v/>
      </c>
      <c r="AV75" s="193" t="str">
        <f>'PATRAK-F'!AR75</f>
        <v/>
      </c>
      <c r="AW75" s="193" t="str">
        <f>'PATRAK-F'!AS75</f>
        <v xml:space="preserve"> </v>
      </c>
    </row>
    <row r="76" spans="25:49" hidden="1">
      <c r="Y76" s="38" t="s">
        <v>243</v>
      </c>
      <c r="Z76" s="38">
        <v>1</v>
      </c>
      <c r="AA76" s="193">
        <f>'PATRAK-F'!W76</f>
        <v>25</v>
      </c>
      <c r="AB76" s="193" t="str">
        <f>'PATRAK-F'!X76</f>
        <v/>
      </c>
      <c r="AC76" s="193">
        <f>'PATRAK-F'!Y76</f>
        <v>0</v>
      </c>
      <c r="AD76" s="193" t="str">
        <f>'PATRAK-F'!Z76</f>
        <v>E</v>
      </c>
      <c r="AE76" s="193">
        <f>'PATRAK-F'!AA76</f>
        <v>0</v>
      </c>
      <c r="AF76" s="193" t="str">
        <f>'PATRAK-F'!AB76</f>
        <v>E</v>
      </c>
      <c r="AG76" s="193">
        <f>'PATRAK-F'!AC76</f>
        <v>0</v>
      </c>
      <c r="AH76" s="193">
        <f>'PATRAK-F'!AD76</f>
        <v>0</v>
      </c>
      <c r="AI76" s="193">
        <f>'PATRAK-F'!AE76</f>
        <v>0</v>
      </c>
      <c r="AJ76" s="193" t="str">
        <f>'PATRAK-F'!AF76</f>
        <v>E</v>
      </c>
      <c r="AK76" s="193">
        <f>'PATRAK-F'!AG76</f>
        <v>0</v>
      </c>
      <c r="AL76" s="193" t="str">
        <f>'PATRAK-F'!AH76</f>
        <v>E</v>
      </c>
      <c r="AM76" s="193" t="str">
        <f>'PATRAK-F'!AI76</f>
        <v/>
      </c>
      <c r="AN76" s="193" t="str">
        <f>'PATRAK-F'!AJ76</f>
        <v/>
      </c>
      <c r="AO76" s="193" t="str">
        <f>'PATRAK-F'!AK76</f>
        <v/>
      </c>
      <c r="AP76" s="193" t="str">
        <f>'PATRAK-F'!AL76</f>
        <v/>
      </c>
      <c r="AQ76" s="193" t="str">
        <f>'PATRAK-F'!AM76</f>
        <v/>
      </c>
      <c r="AR76" s="226" t="str">
        <f>'PATRAK-F'!AN76</f>
        <v/>
      </c>
      <c r="AS76" s="193" t="str">
        <f>'PATRAK-F'!AO76</f>
        <v/>
      </c>
      <c r="AT76" s="193" t="str">
        <f>'PATRAK-F'!AP76</f>
        <v/>
      </c>
      <c r="AU76" s="193" t="str">
        <f>'PATRAK-F'!AQ76</f>
        <v/>
      </c>
      <c r="AV76" s="193" t="str">
        <f>'PATRAK-F'!AR76</f>
        <v/>
      </c>
      <c r="AW76" s="193" t="str">
        <f>'PATRAK-F'!AS76</f>
        <v xml:space="preserve"> </v>
      </c>
    </row>
    <row r="77" spans="25:49" hidden="1">
      <c r="Y77" s="38" t="s">
        <v>244</v>
      </c>
      <c r="Z77" s="38">
        <v>1</v>
      </c>
      <c r="AA77" s="193">
        <f>'PATRAK-F'!W77</f>
        <v>26</v>
      </c>
      <c r="AB77" s="193" t="str">
        <f>'PATRAK-F'!X77</f>
        <v/>
      </c>
      <c r="AC77" s="193">
        <f>'PATRAK-F'!Y77</f>
        <v>0</v>
      </c>
      <c r="AD77" s="193" t="str">
        <f>'PATRAK-F'!Z77</f>
        <v>E</v>
      </c>
      <c r="AE77" s="193">
        <f>'PATRAK-F'!AA77</f>
        <v>0</v>
      </c>
      <c r="AF77" s="193" t="str">
        <f>'PATRAK-F'!AB77</f>
        <v>E</v>
      </c>
      <c r="AG77" s="193">
        <f>'PATRAK-F'!AC77</f>
        <v>0</v>
      </c>
      <c r="AH77" s="193">
        <f>'PATRAK-F'!AD77</f>
        <v>0</v>
      </c>
      <c r="AI77" s="193">
        <f>'PATRAK-F'!AE77</f>
        <v>0</v>
      </c>
      <c r="AJ77" s="193" t="str">
        <f>'PATRAK-F'!AF77</f>
        <v>E</v>
      </c>
      <c r="AK77" s="193">
        <f>'PATRAK-F'!AG77</f>
        <v>0</v>
      </c>
      <c r="AL77" s="193" t="str">
        <f>'PATRAK-F'!AH77</f>
        <v>E</v>
      </c>
      <c r="AM77" s="193" t="str">
        <f>'PATRAK-F'!AI77</f>
        <v/>
      </c>
      <c r="AN77" s="193" t="str">
        <f>'PATRAK-F'!AJ77</f>
        <v/>
      </c>
      <c r="AO77" s="193" t="str">
        <f>'PATRAK-F'!AK77</f>
        <v/>
      </c>
      <c r="AP77" s="193" t="str">
        <f>'PATRAK-F'!AL77</f>
        <v/>
      </c>
      <c r="AQ77" s="193" t="str">
        <f>'PATRAK-F'!AM77</f>
        <v/>
      </c>
      <c r="AR77" s="226" t="str">
        <f>'PATRAK-F'!AN77</f>
        <v/>
      </c>
      <c r="AS77" s="193" t="str">
        <f>'PATRAK-F'!AO77</f>
        <v/>
      </c>
      <c r="AT77" s="193" t="str">
        <f>'PATRAK-F'!AP77</f>
        <v/>
      </c>
      <c r="AU77" s="193" t="str">
        <f>'PATRAK-F'!AQ77</f>
        <v/>
      </c>
      <c r="AV77" s="193" t="str">
        <f>'PATRAK-F'!AR77</f>
        <v/>
      </c>
      <c r="AW77" s="193" t="str">
        <f>'PATRAK-F'!AS77</f>
        <v xml:space="preserve"> </v>
      </c>
    </row>
    <row r="78" spans="25:49" hidden="1">
      <c r="Y78" s="38" t="s">
        <v>245</v>
      </c>
      <c r="Z78" s="38">
        <v>1</v>
      </c>
      <c r="AA78" s="193">
        <f>'PATRAK-F'!W78</f>
        <v>27</v>
      </c>
      <c r="AB78" s="193" t="str">
        <f>'PATRAK-F'!X78</f>
        <v/>
      </c>
      <c r="AC78" s="193">
        <f>'PATRAK-F'!Y78</f>
        <v>0</v>
      </c>
      <c r="AD78" s="193" t="str">
        <f>'PATRAK-F'!Z78</f>
        <v>E</v>
      </c>
      <c r="AE78" s="193">
        <f>'PATRAK-F'!AA78</f>
        <v>0</v>
      </c>
      <c r="AF78" s="193" t="str">
        <f>'PATRAK-F'!AB78</f>
        <v>E</v>
      </c>
      <c r="AG78" s="193">
        <f>'PATRAK-F'!AC78</f>
        <v>0</v>
      </c>
      <c r="AH78" s="193">
        <f>'PATRAK-F'!AD78</f>
        <v>0</v>
      </c>
      <c r="AI78" s="193">
        <f>'PATRAK-F'!AE78</f>
        <v>0</v>
      </c>
      <c r="AJ78" s="193" t="str">
        <f>'PATRAK-F'!AF78</f>
        <v>E</v>
      </c>
      <c r="AK78" s="193">
        <f>'PATRAK-F'!AG78</f>
        <v>0</v>
      </c>
      <c r="AL78" s="193" t="str">
        <f>'PATRAK-F'!AH78</f>
        <v>E</v>
      </c>
      <c r="AM78" s="193" t="str">
        <f>'PATRAK-F'!AI78</f>
        <v/>
      </c>
      <c r="AN78" s="193" t="str">
        <f>'PATRAK-F'!AJ78</f>
        <v/>
      </c>
      <c r="AO78" s="193" t="str">
        <f>'PATRAK-F'!AK78</f>
        <v/>
      </c>
      <c r="AP78" s="193" t="str">
        <f>'PATRAK-F'!AL78</f>
        <v/>
      </c>
      <c r="AQ78" s="193" t="str">
        <f>'PATRAK-F'!AM78</f>
        <v/>
      </c>
      <c r="AR78" s="226" t="str">
        <f>'PATRAK-F'!AN78</f>
        <v/>
      </c>
      <c r="AS78" s="193" t="str">
        <f>'PATRAK-F'!AO78</f>
        <v/>
      </c>
      <c r="AT78" s="193" t="str">
        <f>'PATRAK-F'!AP78</f>
        <v/>
      </c>
      <c r="AU78" s="193" t="str">
        <f>'PATRAK-F'!AQ78</f>
        <v/>
      </c>
      <c r="AV78" s="193" t="str">
        <f>'PATRAK-F'!AR78</f>
        <v/>
      </c>
      <c r="AW78" s="193" t="str">
        <f>'PATRAK-F'!AS78</f>
        <v xml:space="preserve"> </v>
      </c>
    </row>
    <row r="79" spans="25:49" hidden="1">
      <c r="Y79" s="38" t="s">
        <v>246</v>
      </c>
      <c r="Z79" s="38">
        <v>1</v>
      </c>
      <c r="AA79" s="193">
        <f>'PATRAK-F'!W79</f>
        <v>28</v>
      </c>
      <c r="AB79" s="193" t="str">
        <f>'PATRAK-F'!X79</f>
        <v/>
      </c>
      <c r="AC79" s="193">
        <f>'PATRAK-F'!Y79</f>
        <v>0</v>
      </c>
      <c r="AD79" s="193" t="str">
        <f>'PATRAK-F'!Z79</f>
        <v>E</v>
      </c>
      <c r="AE79" s="193">
        <f>'PATRAK-F'!AA79</f>
        <v>0</v>
      </c>
      <c r="AF79" s="193" t="str">
        <f>'PATRAK-F'!AB79</f>
        <v>E</v>
      </c>
      <c r="AG79" s="193">
        <f>'PATRAK-F'!AC79</f>
        <v>0</v>
      </c>
      <c r="AH79" s="193">
        <f>'PATRAK-F'!AD79</f>
        <v>0</v>
      </c>
      <c r="AI79" s="193">
        <f>'PATRAK-F'!AE79</f>
        <v>0</v>
      </c>
      <c r="AJ79" s="193" t="str">
        <f>'PATRAK-F'!AF79</f>
        <v>E</v>
      </c>
      <c r="AK79" s="193">
        <f>'PATRAK-F'!AG79</f>
        <v>0</v>
      </c>
      <c r="AL79" s="193" t="str">
        <f>'PATRAK-F'!AH79</f>
        <v>E</v>
      </c>
      <c r="AM79" s="193" t="str">
        <f>'PATRAK-F'!AI79</f>
        <v/>
      </c>
      <c r="AN79" s="193" t="str">
        <f>'PATRAK-F'!AJ79</f>
        <v/>
      </c>
      <c r="AO79" s="193" t="str">
        <f>'PATRAK-F'!AK79</f>
        <v/>
      </c>
      <c r="AP79" s="193" t="str">
        <f>'PATRAK-F'!AL79</f>
        <v/>
      </c>
      <c r="AQ79" s="193" t="str">
        <f>'PATRAK-F'!AM79</f>
        <v/>
      </c>
      <c r="AR79" s="226" t="str">
        <f>'PATRAK-F'!AN79</f>
        <v/>
      </c>
      <c r="AS79" s="193" t="str">
        <f>'PATRAK-F'!AO79</f>
        <v/>
      </c>
      <c r="AT79" s="193" t="str">
        <f>'PATRAK-F'!AP79</f>
        <v/>
      </c>
      <c r="AU79" s="193" t="str">
        <f>'PATRAK-F'!AQ79</f>
        <v/>
      </c>
      <c r="AV79" s="193" t="str">
        <f>'PATRAK-F'!AR79</f>
        <v/>
      </c>
      <c r="AW79" s="193" t="str">
        <f>'PATRAK-F'!AS79</f>
        <v xml:space="preserve"> </v>
      </c>
    </row>
    <row r="80" spans="25:49" hidden="1">
      <c r="Y80" s="38" t="s">
        <v>247</v>
      </c>
      <c r="Z80" s="38">
        <v>1</v>
      </c>
      <c r="AA80" s="193">
        <f>'PATRAK-F'!W80</f>
        <v>29</v>
      </c>
      <c r="AB80" s="193" t="str">
        <f>'PATRAK-F'!X80</f>
        <v/>
      </c>
      <c r="AC80" s="193">
        <f>'PATRAK-F'!Y80</f>
        <v>0</v>
      </c>
      <c r="AD80" s="193" t="str">
        <f>'PATRAK-F'!Z80</f>
        <v>E</v>
      </c>
      <c r="AE80" s="193">
        <f>'PATRAK-F'!AA80</f>
        <v>0</v>
      </c>
      <c r="AF80" s="193" t="str">
        <f>'PATRAK-F'!AB80</f>
        <v>E</v>
      </c>
      <c r="AG80" s="193">
        <f>'PATRAK-F'!AC80</f>
        <v>0</v>
      </c>
      <c r="AH80" s="193">
        <f>'PATRAK-F'!AD80</f>
        <v>0</v>
      </c>
      <c r="AI80" s="193">
        <f>'PATRAK-F'!AE80</f>
        <v>0</v>
      </c>
      <c r="AJ80" s="193" t="str">
        <f>'PATRAK-F'!AF80</f>
        <v>E</v>
      </c>
      <c r="AK80" s="193">
        <f>'PATRAK-F'!AG80</f>
        <v>0</v>
      </c>
      <c r="AL80" s="193" t="str">
        <f>'PATRAK-F'!AH80</f>
        <v>E</v>
      </c>
      <c r="AM80" s="193" t="str">
        <f>'PATRAK-F'!AI80</f>
        <v/>
      </c>
      <c r="AN80" s="193" t="str">
        <f>'PATRAK-F'!AJ80</f>
        <v/>
      </c>
      <c r="AO80" s="193" t="str">
        <f>'PATRAK-F'!AK80</f>
        <v/>
      </c>
      <c r="AP80" s="193" t="str">
        <f>'PATRAK-F'!AL80</f>
        <v/>
      </c>
      <c r="AQ80" s="193" t="str">
        <f>'PATRAK-F'!AM80</f>
        <v/>
      </c>
      <c r="AR80" s="226" t="str">
        <f>'PATRAK-F'!AN80</f>
        <v/>
      </c>
      <c r="AS80" s="193" t="str">
        <f>'PATRAK-F'!AO80</f>
        <v/>
      </c>
      <c r="AT80" s="193" t="str">
        <f>'PATRAK-F'!AP80</f>
        <v/>
      </c>
      <c r="AU80" s="193" t="str">
        <f>'PATRAK-F'!AQ80</f>
        <v/>
      </c>
      <c r="AV80" s="193" t="str">
        <f>'PATRAK-F'!AR80</f>
        <v/>
      </c>
      <c r="AW80" s="193" t="str">
        <f>'PATRAK-F'!AS80</f>
        <v xml:space="preserve"> </v>
      </c>
    </row>
    <row r="81" spans="25:49" hidden="1">
      <c r="Y81" s="38" t="s">
        <v>248</v>
      </c>
      <c r="Z81" s="38">
        <v>1</v>
      </c>
      <c r="AA81" s="193">
        <f>'PATRAK-F'!W81</f>
        <v>30</v>
      </c>
      <c r="AB81" s="193" t="str">
        <f>'PATRAK-F'!X81</f>
        <v/>
      </c>
      <c r="AC81" s="193">
        <f>'PATRAK-F'!Y81</f>
        <v>0</v>
      </c>
      <c r="AD81" s="193" t="str">
        <f>'PATRAK-F'!Z81</f>
        <v>E</v>
      </c>
      <c r="AE81" s="193">
        <f>'PATRAK-F'!AA81</f>
        <v>0</v>
      </c>
      <c r="AF81" s="193" t="str">
        <f>'PATRAK-F'!AB81</f>
        <v>E</v>
      </c>
      <c r="AG81" s="193">
        <f>'PATRAK-F'!AC81</f>
        <v>0</v>
      </c>
      <c r="AH81" s="193">
        <f>'PATRAK-F'!AD81</f>
        <v>0</v>
      </c>
      <c r="AI81" s="193">
        <f>'PATRAK-F'!AE81</f>
        <v>0</v>
      </c>
      <c r="AJ81" s="193" t="str">
        <f>'PATRAK-F'!AF81</f>
        <v>E</v>
      </c>
      <c r="AK81" s="193">
        <f>'PATRAK-F'!AG81</f>
        <v>0</v>
      </c>
      <c r="AL81" s="193" t="str">
        <f>'PATRAK-F'!AH81</f>
        <v>E</v>
      </c>
      <c r="AM81" s="193" t="str">
        <f>'PATRAK-F'!AI81</f>
        <v/>
      </c>
      <c r="AN81" s="193" t="str">
        <f>'PATRAK-F'!AJ81</f>
        <v/>
      </c>
      <c r="AO81" s="193" t="str">
        <f>'PATRAK-F'!AK81</f>
        <v/>
      </c>
      <c r="AP81" s="193" t="str">
        <f>'PATRAK-F'!AL81</f>
        <v/>
      </c>
      <c r="AQ81" s="193" t="str">
        <f>'PATRAK-F'!AM81</f>
        <v/>
      </c>
      <c r="AR81" s="226" t="str">
        <f>'PATRAK-F'!AN81</f>
        <v/>
      </c>
      <c r="AS81" s="193" t="str">
        <f>'PATRAK-F'!AO81</f>
        <v/>
      </c>
      <c r="AT81" s="193" t="str">
        <f>'PATRAK-F'!AP81</f>
        <v/>
      </c>
      <c r="AU81" s="193" t="str">
        <f>'PATRAK-F'!AQ81</f>
        <v/>
      </c>
      <c r="AV81" s="193" t="str">
        <f>'PATRAK-F'!AR81</f>
        <v/>
      </c>
      <c r="AW81" s="193" t="str">
        <f>'PATRAK-F'!AS81</f>
        <v xml:space="preserve"> </v>
      </c>
    </row>
    <row r="82" spans="25:49" hidden="1">
      <c r="Y82" s="38" t="s">
        <v>249</v>
      </c>
      <c r="Z82" s="38">
        <v>1</v>
      </c>
      <c r="AA82" s="193">
        <f>'PATRAK-F'!W82</f>
        <v>31</v>
      </c>
      <c r="AB82" s="193" t="str">
        <f>'PATRAK-F'!X82</f>
        <v/>
      </c>
      <c r="AC82" s="193">
        <f>'PATRAK-F'!Y82</f>
        <v>0</v>
      </c>
      <c r="AD82" s="193" t="str">
        <f>'PATRAK-F'!Z82</f>
        <v>E</v>
      </c>
      <c r="AE82" s="193">
        <f>'PATRAK-F'!AA82</f>
        <v>0</v>
      </c>
      <c r="AF82" s="193" t="str">
        <f>'PATRAK-F'!AB82</f>
        <v>E</v>
      </c>
      <c r="AG82" s="193">
        <f>'PATRAK-F'!AC82</f>
        <v>0</v>
      </c>
      <c r="AH82" s="193">
        <f>'PATRAK-F'!AD82</f>
        <v>0</v>
      </c>
      <c r="AI82" s="193">
        <f>'PATRAK-F'!AE82</f>
        <v>0</v>
      </c>
      <c r="AJ82" s="193" t="str">
        <f>'PATRAK-F'!AF82</f>
        <v>E</v>
      </c>
      <c r="AK82" s="193">
        <f>'PATRAK-F'!AG82</f>
        <v>0</v>
      </c>
      <c r="AL82" s="193" t="str">
        <f>'PATRAK-F'!AH82</f>
        <v>E</v>
      </c>
      <c r="AM82" s="193" t="str">
        <f>'PATRAK-F'!AI82</f>
        <v/>
      </c>
      <c r="AN82" s="193" t="str">
        <f>'PATRAK-F'!AJ82</f>
        <v/>
      </c>
      <c r="AO82" s="193" t="str">
        <f>'PATRAK-F'!AK82</f>
        <v/>
      </c>
      <c r="AP82" s="193" t="str">
        <f>'PATRAK-F'!AL82</f>
        <v/>
      </c>
      <c r="AQ82" s="193" t="str">
        <f>'PATRAK-F'!AM82</f>
        <v/>
      </c>
      <c r="AR82" s="226" t="str">
        <f>'PATRAK-F'!AN82</f>
        <v/>
      </c>
      <c r="AS82" s="193" t="str">
        <f>'PATRAK-F'!AO82</f>
        <v/>
      </c>
      <c r="AT82" s="193" t="str">
        <f>'PATRAK-F'!AP82</f>
        <v/>
      </c>
      <c r="AU82" s="193" t="str">
        <f>'PATRAK-F'!AQ82</f>
        <v/>
      </c>
      <c r="AV82" s="193" t="str">
        <f>'PATRAK-F'!AR82</f>
        <v/>
      </c>
      <c r="AW82" s="193" t="str">
        <f>'PATRAK-F'!AS82</f>
        <v xml:space="preserve"> </v>
      </c>
    </row>
    <row r="83" spans="25:49" hidden="1">
      <c r="Y83" s="38" t="s">
        <v>250</v>
      </c>
      <c r="Z83" s="38">
        <v>1</v>
      </c>
      <c r="AA83" s="193">
        <f>'PATRAK-F'!W83</f>
        <v>32</v>
      </c>
      <c r="AB83" s="193" t="str">
        <f>'PATRAK-F'!X83</f>
        <v/>
      </c>
      <c r="AC83" s="193">
        <f>'PATRAK-F'!Y83</f>
        <v>0</v>
      </c>
      <c r="AD83" s="193" t="str">
        <f>'PATRAK-F'!Z83</f>
        <v>E</v>
      </c>
      <c r="AE83" s="193">
        <f>'PATRAK-F'!AA83</f>
        <v>0</v>
      </c>
      <c r="AF83" s="193" t="str">
        <f>'PATRAK-F'!AB83</f>
        <v>E</v>
      </c>
      <c r="AG83" s="193">
        <f>'PATRAK-F'!AC83</f>
        <v>0</v>
      </c>
      <c r="AH83" s="193">
        <f>'PATRAK-F'!AD83</f>
        <v>0</v>
      </c>
      <c r="AI83" s="193">
        <f>'PATRAK-F'!AE83</f>
        <v>0</v>
      </c>
      <c r="AJ83" s="193" t="str">
        <f>'PATRAK-F'!AF83</f>
        <v>E</v>
      </c>
      <c r="AK83" s="193">
        <f>'PATRAK-F'!AG83</f>
        <v>0</v>
      </c>
      <c r="AL83" s="193" t="str">
        <f>'PATRAK-F'!AH83</f>
        <v>E</v>
      </c>
      <c r="AM83" s="193" t="str">
        <f>'PATRAK-F'!AI83</f>
        <v/>
      </c>
      <c r="AN83" s="193" t="str">
        <f>'PATRAK-F'!AJ83</f>
        <v/>
      </c>
      <c r="AO83" s="193" t="str">
        <f>'PATRAK-F'!AK83</f>
        <v/>
      </c>
      <c r="AP83" s="193" t="str">
        <f>'PATRAK-F'!AL83</f>
        <v/>
      </c>
      <c r="AQ83" s="193" t="str">
        <f>'PATRAK-F'!AM83</f>
        <v/>
      </c>
      <c r="AR83" s="226" t="str">
        <f>'PATRAK-F'!AN83</f>
        <v/>
      </c>
      <c r="AS83" s="193" t="str">
        <f>'PATRAK-F'!AO83</f>
        <v/>
      </c>
      <c r="AT83" s="193" t="str">
        <f>'PATRAK-F'!AP83</f>
        <v/>
      </c>
      <c r="AU83" s="193" t="str">
        <f>'PATRAK-F'!AQ83</f>
        <v/>
      </c>
      <c r="AV83" s="193" t="str">
        <f>'PATRAK-F'!AR83</f>
        <v/>
      </c>
      <c r="AW83" s="193" t="str">
        <f>'PATRAK-F'!AS83</f>
        <v xml:space="preserve"> </v>
      </c>
    </row>
    <row r="84" spans="25:49" hidden="1">
      <c r="Y84" s="38" t="s">
        <v>251</v>
      </c>
      <c r="Z84" s="38">
        <v>1</v>
      </c>
      <c r="AA84" s="193">
        <f>'PATRAK-F'!W84</f>
        <v>33</v>
      </c>
      <c r="AB84" s="193" t="str">
        <f>'PATRAK-F'!X84</f>
        <v/>
      </c>
      <c r="AC84" s="193">
        <f>'PATRAK-F'!Y84</f>
        <v>0</v>
      </c>
      <c r="AD84" s="193" t="str">
        <f>'PATRAK-F'!Z84</f>
        <v>E</v>
      </c>
      <c r="AE84" s="193">
        <f>'PATRAK-F'!AA84</f>
        <v>0</v>
      </c>
      <c r="AF84" s="193" t="str">
        <f>'PATRAK-F'!AB84</f>
        <v>E</v>
      </c>
      <c r="AG84" s="193">
        <f>'PATRAK-F'!AC84</f>
        <v>0</v>
      </c>
      <c r="AH84" s="193">
        <f>'PATRAK-F'!AD84</f>
        <v>0</v>
      </c>
      <c r="AI84" s="193">
        <f>'PATRAK-F'!AE84</f>
        <v>0</v>
      </c>
      <c r="AJ84" s="193" t="str">
        <f>'PATRAK-F'!AF84</f>
        <v>E</v>
      </c>
      <c r="AK84" s="193">
        <f>'PATRAK-F'!AG84</f>
        <v>0</v>
      </c>
      <c r="AL84" s="193" t="str">
        <f>'PATRAK-F'!AH84</f>
        <v>E</v>
      </c>
      <c r="AM84" s="193" t="str">
        <f>'PATRAK-F'!AI84</f>
        <v/>
      </c>
      <c r="AN84" s="193" t="str">
        <f>'PATRAK-F'!AJ84</f>
        <v/>
      </c>
      <c r="AO84" s="193" t="str">
        <f>'PATRAK-F'!AK84</f>
        <v/>
      </c>
      <c r="AP84" s="193" t="str">
        <f>'PATRAK-F'!AL84</f>
        <v/>
      </c>
      <c r="AQ84" s="193" t="str">
        <f>'PATRAK-F'!AM84</f>
        <v/>
      </c>
      <c r="AR84" s="226" t="str">
        <f>'PATRAK-F'!AN84</f>
        <v/>
      </c>
      <c r="AS84" s="193" t="str">
        <f>'PATRAK-F'!AO84</f>
        <v/>
      </c>
      <c r="AT84" s="193" t="str">
        <f>'PATRAK-F'!AP84</f>
        <v/>
      </c>
      <c r="AU84" s="193" t="str">
        <f>'PATRAK-F'!AQ84</f>
        <v/>
      </c>
      <c r="AV84" s="193" t="str">
        <f>'PATRAK-F'!AR84</f>
        <v/>
      </c>
      <c r="AW84" s="193" t="str">
        <f>'PATRAK-F'!AS84</f>
        <v xml:space="preserve"> </v>
      </c>
    </row>
    <row r="85" spans="25:49" hidden="1">
      <c r="Y85" s="38" t="s">
        <v>252</v>
      </c>
      <c r="Z85" s="38">
        <v>1</v>
      </c>
      <c r="AA85" s="193">
        <f>'PATRAK-F'!W85</f>
        <v>34</v>
      </c>
      <c r="AB85" s="193" t="str">
        <f>'PATRAK-F'!X85</f>
        <v/>
      </c>
      <c r="AC85" s="193">
        <f>'PATRAK-F'!Y85</f>
        <v>0</v>
      </c>
      <c r="AD85" s="193" t="str">
        <f>'PATRAK-F'!Z85</f>
        <v>E</v>
      </c>
      <c r="AE85" s="193">
        <f>'PATRAK-F'!AA85</f>
        <v>0</v>
      </c>
      <c r="AF85" s="193" t="str">
        <f>'PATRAK-F'!AB85</f>
        <v>E</v>
      </c>
      <c r="AG85" s="193">
        <f>'PATRAK-F'!AC85</f>
        <v>0</v>
      </c>
      <c r="AH85" s="193">
        <f>'PATRAK-F'!AD85</f>
        <v>0</v>
      </c>
      <c r="AI85" s="193">
        <f>'PATRAK-F'!AE85</f>
        <v>0</v>
      </c>
      <c r="AJ85" s="193" t="str">
        <f>'PATRAK-F'!AF85</f>
        <v>E</v>
      </c>
      <c r="AK85" s="193">
        <f>'PATRAK-F'!AG85</f>
        <v>0</v>
      </c>
      <c r="AL85" s="193" t="str">
        <f>'PATRAK-F'!AH85</f>
        <v>E</v>
      </c>
      <c r="AM85" s="193" t="str">
        <f>'PATRAK-F'!AI85</f>
        <v/>
      </c>
      <c r="AN85" s="193" t="str">
        <f>'PATRAK-F'!AJ85</f>
        <v/>
      </c>
      <c r="AO85" s="193" t="str">
        <f>'PATRAK-F'!AK85</f>
        <v/>
      </c>
      <c r="AP85" s="193" t="str">
        <f>'PATRAK-F'!AL85</f>
        <v/>
      </c>
      <c r="AQ85" s="193" t="str">
        <f>'PATRAK-F'!AM85</f>
        <v/>
      </c>
      <c r="AR85" s="226" t="str">
        <f>'PATRAK-F'!AN85</f>
        <v/>
      </c>
      <c r="AS85" s="193" t="str">
        <f>'PATRAK-F'!AO85</f>
        <v/>
      </c>
      <c r="AT85" s="193" t="str">
        <f>'PATRAK-F'!AP85</f>
        <v/>
      </c>
      <c r="AU85" s="193" t="str">
        <f>'PATRAK-F'!AQ85</f>
        <v/>
      </c>
      <c r="AV85" s="193" t="str">
        <f>'PATRAK-F'!AR85</f>
        <v/>
      </c>
      <c r="AW85" s="193" t="str">
        <f>'PATRAK-F'!AS85</f>
        <v xml:space="preserve"> </v>
      </c>
    </row>
    <row r="86" spans="25:49" hidden="1">
      <c r="Y86" s="38" t="s">
        <v>253</v>
      </c>
      <c r="Z86" s="38">
        <v>1</v>
      </c>
      <c r="AA86" s="193">
        <f>'PATRAK-F'!W86</f>
        <v>35</v>
      </c>
      <c r="AB86" s="193" t="str">
        <f>'PATRAK-F'!X86</f>
        <v/>
      </c>
      <c r="AC86" s="193">
        <f>'PATRAK-F'!Y86</f>
        <v>0</v>
      </c>
      <c r="AD86" s="193" t="str">
        <f>'PATRAK-F'!Z86</f>
        <v>E</v>
      </c>
      <c r="AE86" s="193">
        <f>'PATRAK-F'!AA86</f>
        <v>0</v>
      </c>
      <c r="AF86" s="193" t="str">
        <f>'PATRAK-F'!AB86</f>
        <v>E</v>
      </c>
      <c r="AG86" s="193">
        <f>'PATRAK-F'!AC86</f>
        <v>0</v>
      </c>
      <c r="AH86" s="193">
        <f>'PATRAK-F'!AD86</f>
        <v>0</v>
      </c>
      <c r="AI86" s="193">
        <f>'PATRAK-F'!AE86</f>
        <v>0</v>
      </c>
      <c r="AJ86" s="193" t="str">
        <f>'PATRAK-F'!AF86</f>
        <v>E</v>
      </c>
      <c r="AK86" s="193">
        <f>'PATRAK-F'!AG86</f>
        <v>0</v>
      </c>
      <c r="AL86" s="193" t="str">
        <f>'PATRAK-F'!AH86</f>
        <v>E</v>
      </c>
      <c r="AM86" s="193" t="str">
        <f>'PATRAK-F'!AI86</f>
        <v/>
      </c>
      <c r="AN86" s="193" t="str">
        <f>'PATRAK-F'!AJ86</f>
        <v/>
      </c>
      <c r="AO86" s="193" t="str">
        <f>'PATRAK-F'!AK86</f>
        <v/>
      </c>
      <c r="AP86" s="193" t="str">
        <f>'PATRAK-F'!AL86</f>
        <v/>
      </c>
      <c r="AQ86" s="193" t="str">
        <f>'PATRAK-F'!AM86</f>
        <v/>
      </c>
      <c r="AR86" s="226" t="str">
        <f>'PATRAK-F'!AN86</f>
        <v/>
      </c>
      <c r="AS86" s="193" t="str">
        <f>'PATRAK-F'!AO86</f>
        <v/>
      </c>
      <c r="AT86" s="193" t="str">
        <f>'PATRAK-F'!AP86</f>
        <v/>
      </c>
      <c r="AU86" s="193" t="str">
        <f>'PATRAK-F'!AQ86</f>
        <v/>
      </c>
      <c r="AV86" s="193" t="str">
        <f>'PATRAK-F'!AR86</f>
        <v/>
      </c>
      <c r="AW86" s="193" t="str">
        <f>'PATRAK-F'!AS86</f>
        <v xml:space="preserve"> </v>
      </c>
    </row>
    <row r="87" spans="25:49" hidden="1">
      <c r="Y87" s="38" t="s">
        <v>254</v>
      </c>
      <c r="Z87" s="38">
        <v>1</v>
      </c>
      <c r="AA87" s="193">
        <f>'PATRAK-F'!W87</f>
        <v>36</v>
      </c>
      <c r="AB87" s="193" t="str">
        <f>'PATRAK-F'!X87</f>
        <v/>
      </c>
      <c r="AC87" s="193">
        <f>'PATRAK-F'!Y87</f>
        <v>0</v>
      </c>
      <c r="AD87" s="193" t="str">
        <f>'PATRAK-F'!Z87</f>
        <v>E</v>
      </c>
      <c r="AE87" s="193">
        <f>'PATRAK-F'!AA87</f>
        <v>0</v>
      </c>
      <c r="AF87" s="193" t="str">
        <f>'PATRAK-F'!AB87</f>
        <v>E</v>
      </c>
      <c r="AG87" s="193">
        <f>'PATRAK-F'!AC87</f>
        <v>0</v>
      </c>
      <c r="AH87" s="193">
        <f>'PATRAK-F'!AD87</f>
        <v>0</v>
      </c>
      <c r="AI87" s="193">
        <f>'PATRAK-F'!AE87</f>
        <v>0</v>
      </c>
      <c r="AJ87" s="193" t="str">
        <f>'PATRAK-F'!AF87</f>
        <v>E</v>
      </c>
      <c r="AK87" s="193">
        <f>'PATRAK-F'!AG87</f>
        <v>0</v>
      </c>
      <c r="AL87" s="193" t="str">
        <f>'PATRAK-F'!AH87</f>
        <v>E</v>
      </c>
      <c r="AM87" s="193" t="str">
        <f>'PATRAK-F'!AI87</f>
        <v/>
      </c>
      <c r="AN87" s="193" t="str">
        <f>'PATRAK-F'!AJ87</f>
        <v/>
      </c>
      <c r="AO87" s="193" t="str">
        <f>'PATRAK-F'!AK87</f>
        <v/>
      </c>
      <c r="AP87" s="193" t="str">
        <f>'PATRAK-F'!AL87</f>
        <v/>
      </c>
      <c r="AQ87" s="193" t="str">
        <f>'PATRAK-F'!AM87</f>
        <v/>
      </c>
      <c r="AR87" s="226" t="str">
        <f>'PATRAK-F'!AN87</f>
        <v/>
      </c>
      <c r="AS87" s="193" t="str">
        <f>'PATRAK-F'!AO87</f>
        <v/>
      </c>
      <c r="AT87" s="193" t="str">
        <f>'PATRAK-F'!AP87</f>
        <v/>
      </c>
      <c r="AU87" s="193" t="str">
        <f>'PATRAK-F'!AQ87</f>
        <v/>
      </c>
      <c r="AV87" s="193" t="str">
        <f>'PATRAK-F'!AR87</f>
        <v/>
      </c>
      <c r="AW87" s="193" t="str">
        <f>'PATRAK-F'!AS87</f>
        <v xml:space="preserve"> </v>
      </c>
    </row>
    <row r="88" spans="25:49" hidden="1">
      <c r="Y88" s="38" t="s">
        <v>255</v>
      </c>
      <c r="Z88" s="38">
        <v>1</v>
      </c>
      <c r="AA88" s="193">
        <f>'PATRAK-F'!W88</f>
        <v>37</v>
      </c>
      <c r="AB88" s="193" t="str">
        <f>'PATRAK-F'!X88</f>
        <v/>
      </c>
      <c r="AC88" s="193">
        <f>'PATRAK-F'!Y88</f>
        <v>0</v>
      </c>
      <c r="AD88" s="193" t="str">
        <f>'PATRAK-F'!Z88</f>
        <v>E</v>
      </c>
      <c r="AE88" s="193">
        <f>'PATRAK-F'!AA88</f>
        <v>0</v>
      </c>
      <c r="AF88" s="193" t="str">
        <f>'PATRAK-F'!AB88</f>
        <v>E</v>
      </c>
      <c r="AG88" s="193">
        <f>'PATRAK-F'!AC88</f>
        <v>0</v>
      </c>
      <c r="AH88" s="193">
        <f>'PATRAK-F'!AD88</f>
        <v>0</v>
      </c>
      <c r="AI88" s="193">
        <f>'PATRAK-F'!AE88</f>
        <v>0</v>
      </c>
      <c r="AJ88" s="193" t="str">
        <f>'PATRAK-F'!AF88</f>
        <v>E</v>
      </c>
      <c r="AK88" s="193">
        <f>'PATRAK-F'!AG88</f>
        <v>0</v>
      </c>
      <c r="AL88" s="193" t="str">
        <f>'PATRAK-F'!AH88</f>
        <v>E</v>
      </c>
      <c r="AM88" s="193" t="str">
        <f>'PATRAK-F'!AI88</f>
        <v/>
      </c>
      <c r="AN88" s="193" t="str">
        <f>'PATRAK-F'!AJ88</f>
        <v/>
      </c>
      <c r="AO88" s="193" t="str">
        <f>'PATRAK-F'!AK88</f>
        <v/>
      </c>
      <c r="AP88" s="193" t="str">
        <f>'PATRAK-F'!AL88</f>
        <v/>
      </c>
      <c r="AQ88" s="193" t="str">
        <f>'PATRAK-F'!AM88</f>
        <v/>
      </c>
      <c r="AR88" s="226" t="str">
        <f>'PATRAK-F'!AN88</f>
        <v/>
      </c>
      <c r="AS88" s="193" t="str">
        <f>'PATRAK-F'!AO88</f>
        <v/>
      </c>
      <c r="AT88" s="193" t="str">
        <f>'PATRAK-F'!AP88</f>
        <v/>
      </c>
      <c r="AU88" s="193" t="str">
        <f>'PATRAK-F'!AQ88</f>
        <v/>
      </c>
      <c r="AV88" s="193" t="str">
        <f>'PATRAK-F'!AR88</f>
        <v/>
      </c>
      <c r="AW88" s="193" t="str">
        <f>'PATRAK-F'!AS88</f>
        <v xml:space="preserve"> </v>
      </c>
    </row>
    <row r="89" spans="25:49" hidden="1">
      <c r="Y89" s="38" t="s">
        <v>256</v>
      </c>
      <c r="Z89" s="38">
        <v>1</v>
      </c>
      <c r="AA89" s="193">
        <f>'PATRAK-F'!W89</f>
        <v>38</v>
      </c>
      <c r="AB89" s="193" t="str">
        <f>'PATRAK-F'!X89</f>
        <v/>
      </c>
      <c r="AC89" s="193">
        <f>'PATRAK-F'!Y89</f>
        <v>0</v>
      </c>
      <c r="AD89" s="193" t="str">
        <f>'PATRAK-F'!Z89</f>
        <v>E</v>
      </c>
      <c r="AE89" s="193">
        <f>'PATRAK-F'!AA89</f>
        <v>0</v>
      </c>
      <c r="AF89" s="193" t="str">
        <f>'PATRAK-F'!AB89</f>
        <v>E</v>
      </c>
      <c r="AG89" s="193">
        <f>'PATRAK-F'!AC89</f>
        <v>0</v>
      </c>
      <c r="AH89" s="193">
        <f>'PATRAK-F'!AD89</f>
        <v>0</v>
      </c>
      <c r="AI89" s="193">
        <f>'PATRAK-F'!AE89</f>
        <v>0</v>
      </c>
      <c r="AJ89" s="193" t="str">
        <f>'PATRAK-F'!AF89</f>
        <v>E</v>
      </c>
      <c r="AK89" s="193">
        <f>'PATRAK-F'!AG89</f>
        <v>0</v>
      </c>
      <c r="AL89" s="193" t="str">
        <f>'PATRAK-F'!AH89</f>
        <v>E</v>
      </c>
      <c r="AM89" s="193" t="str">
        <f>'PATRAK-F'!AI89</f>
        <v/>
      </c>
      <c r="AN89" s="193" t="str">
        <f>'PATRAK-F'!AJ89</f>
        <v/>
      </c>
      <c r="AO89" s="193" t="str">
        <f>'PATRAK-F'!AK89</f>
        <v/>
      </c>
      <c r="AP89" s="193" t="str">
        <f>'PATRAK-F'!AL89</f>
        <v/>
      </c>
      <c r="AQ89" s="193" t="str">
        <f>'PATRAK-F'!AM89</f>
        <v/>
      </c>
      <c r="AR89" s="226" t="str">
        <f>'PATRAK-F'!AN89</f>
        <v/>
      </c>
      <c r="AS89" s="193" t="str">
        <f>'PATRAK-F'!AO89</f>
        <v/>
      </c>
      <c r="AT89" s="193" t="str">
        <f>'PATRAK-F'!AP89</f>
        <v/>
      </c>
      <c r="AU89" s="193" t="str">
        <f>'PATRAK-F'!AQ89</f>
        <v/>
      </c>
      <c r="AV89" s="193" t="str">
        <f>'PATRAK-F'!AR89</f>
        <v/>
      </c>
      <c r="AW89" s="193" t="str">
        <f>'PATRAK-F'!AS89</f>
        <v xml:space="preserve"> </v>
      </c>
    </row>
    <row r="90" spans="25:49" hidden="1">
      <c r="Y90" s="38" t="s">
        <v>257</v>
      </c>
      <c r="Z90" s="38">
        <v>1</v>
      </c>
      <c r="AA90" s="193">
        <f>'PATRAK-F'!W90</f>
        <v>39</v>
      </c>
      <c r="AB90" s="193" t="str">
        <f>'PATRAK-F'!X90</f>
        <v/>
      </c>
      <c r="AC90" s="193">
        <f>'PATRAK-F'!Y90</f>
        <v>0</v>
      </c>
      <c r="AD90" s="193" t="str">
        <f>'PATRAK-F'!Z90</f>
        <v>E</v>
      </c>
      <c r="AE90" s="193">
        <f>'PATRAK-F'!AA90</f>
        <v>0</v>
      </c>
      <c r="AF90" s="193" t="str">
        <f>'PATRAK-F'!AB90</f>
        <v>E</v>
      </c>
      <c r="AG90" s="193">
        <f>'PATRAK-F'!AC90</f>
        <v>0</v>
      </c>
      <c r="AH90" s="193">
        <f>'PATRAK-F'!AD90</f>
        <v>0</v>
      </c>
      <c r="AI90" s="193">
        <f>'PATRAK-F'!AE90</f>
        <v>0</v>
      </c>
      <c r="AJ90" s="193" t="str">
        <f>'PATRAK-F'!AF90</f>
        <v>E</v>
      </c>
      <c r="AK90" s="193">
        <f>'PATRAK-F'!AG90</f>
        <v>0</v>
      </c>
      <c r="AL90" s="193" t="str">
        <f>'PATRAK-F'!AH90</f>
        <v>E</v>
      </c>
      <c r="AM90" s="193" t="str">
        <f>'PATRAK-F'!AI90</f>
        <v/>
      </c>
      <c r="AN90" s="193" t="str">
        <f>'PATRAK-F'!AJ90</f>
        <v/>
      </c>
      <c r="AO90" s="193" t="str">
        <f>'PATRAK-F'!AK90</f>
        <v/>
      </c>
      <c r="AP90" s="193" t="str">
        <f>'PATRAK-F'!AL90</f>
        <v/>
      </c>
      <c r="AQ90" s="193" t="str">
        <f>'PATRAK-F'!AM90</f>
        <v/>
      </c>
      <c r="AR90" s="226" t="str">
        <f>'PATRAK-F'!AN90</f>
        <v/>
      </c>
      <c r="AS90" s="193" t="str">
        <f>'PATRAK-F'!AO90</f>
        <v/>
      </c>
      <c r="AT90" s="193" t="str">
        <f>'PATRAK-F'!AP90</f>
        <v/>
      </c>
      <c r="AU90" s="193" t="str">
        <f>'PATRAK-F'!AQ90</f>
        <v/>
      </c>
      <c r="AV90" s="193" t="str">
        <f>'PATRAK-F'!AR90</f>
        <v/>
      </c>
      <c r="AW90" s="193" t="str">
        <f>'PATRAK-F'!AS90</f>
        <v xml:space="preserve"> </v>
      </c>
    </row>
    <row r="91" spans="25:49" hidden="1">
      <c r="Y91" s="38" t="s">
        <v>258</v>
      </c>
      <c r="Z91" s="38">
        <v>1</v>
      </c>
      <c r="AA91" s="193">
        <f>'PATRAK-F'!W91</f>
        <v>40</v>
      </c>
      <c r="AB91" s="193" t="str">
        <f>'PATRAK-F'!X91</f>
        <v/>
      </c>
      <c r="AC91" s="193">
        <f>'PATRAK-F'!Y91</f>
        <v>0</v>
      </c>
      <c r="AD91" s="193" t="str">
        <f>'PATRAK-F'!Z91</f>
        <v>E</v>
      </c>
      <c r="AE91" s="193">
        <f>'PATRAK-F'!AA91</f>
        <v>0</v>
      </c>
      <c r="AF91" s="193" t="str">
        <f>'PATRAK-F'!AB91</f>
        <v>E</v>
      </c>
      <c r="AG91" s="193">
        <f>'PATRAK-F'!AC91</f>
        <v>0</v>
      </c>
      <c r="AH91" s="193">
        <f>'PATRAK-F'!AD91</f>
        <v>0</v>
      </c>
      <c r="AI91" s="193">
        <f>'PATRAK-F'!AE91</f>
        <v>0</v>
      </c>
      <c r="AJ91" s="193" t="str">
        <f>'PATRAK-F'!AF91</f>
        <v>E</v>
      </c>
      <c r="AK91" s="193">
        <f>'PATRAK-F'!AG91</f>
        <v>0</v>
      </c>
      <c r="AL91" s="193" t="str">
        <f>'PATRAK-F'!AH91</f>
        <v>E</v>
      </c>
      <c r="AM91" s="193" t="str">
        <f>'PATRAK-F'!AI91</f>
        <v/>
      </c>
      <c r="AN91" s="193" t="str">
        <f>'PATRAK-F'!AJ91</f>
        <v/>
      </c>
      <c r="AO91" s="193" t="str">
        <f>'PATRAK-F'!AK91</f>
        <v/>
      </c>
      <c r="AP91" s="193" t="str">
        <f>'PATRAK-F'!AL91</f>
        <v/>
      </c>
      <c r="AQ91" s="193" t="str">
        <f>'PATRAK-F'!AM91</f>
        <v/>
      </c>
      <c r="AR91" s="226" t="str">
        <f>'PATRAK-F'!AN91</f>
        <v/>
      </c>
      <c r="AS91" s="193" t="str">
        <f>'PATRAK-F'!AO91</f>
        <v/>
      </c>
      <c r="AT91" s="193" t="str">
        <f>'PATRAK-F'!AP91</f>
        <v/>
      </c>
      <c r="AU91" s="193" t="str">
        <f>'PATRAK-F'!AQ91</f>
        <v/>
      </c>
      <c r="AV91" s="193" t="str">
        <f>'PATRAK-F'!AR91</f>
        <v/>
      </c>
      <c r="AW91" s="193" t="str">
        <f>'PATRAK-F'!AS91</f>
        <v xml:space="preserve"> </v>
      </c>
    </row>
    <row r="92" spans="25:49" hidden="1">
      <c r="Y92" s="38" t="s">
        <v>259</v>
      </c>
      <c r="Z92" s="38">
        <v>1</v>
      </c>
      <c r="AA92" s="193">
        <f>'PATRAK-F'!W92</f>
        <v>41</v>
      </c>
      <c r="AB92" s="193" t="str">
        <f>'PATRAK-F'!X92</f>
        <v/>
      </c>
      <c r="AC92" s="193">
        <f>'PATRAK-F'!Y92</f>
        <v>0</v>
      </c>
      <c r="AD92" s="193" t="str">
        <f>'PATRAK-F'!Z92</f>
        <v>E</v>
      </c>
      <c r="AE92" s="193">
        <f>'PATRAK-F'!AA92</f>
        <v>0</v>
      </c>
      <c r="AF92" s="193" t="str">
        <f>'PATRAK-F'!AB92</f>
        <v>E</v>
      </c>
      <c r="AG92" s="193">
        <f>'PATRAK-F'!AC92</f>
        <v>0</v>
      </c>
      <c r="AH92" s="193">
        <f>'PATRAK-F'!AD92</f>
        <v>0</v>
      </c>
      <c r="AI92" s="193">
        <f>'PATRAK-F'!AE92</f>
        <v>0</v>
      </c>
      <c r="AJ92" s="193" t="str">
        <f>'PATRAK-F'!AF92</f>
        <v>E</v>
      </c>
      <c r="AK92" s="193">
        <f>'PATRAK-F'!AG92</f>
        <v>0</v>
      </c>
      <c r="AL92" s="193" t="str">
        <f>'PATRAK-F'!AH92</f>
        <v>E</v>
      </c>
      <c r="AM92" s="193" t="str">
        <f>'PATRAK-F'!AI92</f>
        <v/>
      </c>
      <c r="AN92" s="193" t="str">
        <f>'PATRAK-F'!AJ92</f>
        <v/>
      </c>
      <c r="AO92" s="193" t="str">
        <f>'PATRAK-F'!AK92</f>
        <v/>
      </c>
      <c r="AP92" s="193" t="str">
        <f>'PATRAK-F'!AL92</f>
        <v/>
      </c>
      <c r="AQ92" s="193" t="str">
        <f>'PATRAK-F'!AM92</f>
        <v/>
      </c>
      <c r="AR92" s="226" t="str">
        <f>'PATRAK-F'!AN92</f>
        <v/>
      </c>
      <c r="AS92" s="193" t="str">
        <f>'PATRAK-F'!AO92</f>
        <v/>
      </c>
      <c r="AT92" s="193" t="str">
        <f>'PATRAK-F'!AP92</f>
        <v/>
      </c>
      <c r="AU92" s="193" t="str">
        <f>'PATRAK-F'!AQ92</f>
        <v/>
      </c>
      <c r="AV92" s="193" t="str">
        <f>'PATRAK-F'!AR92</f>
        <v/>
      </c>
      <c r="AW92" s="193" t="str">
        <f>'PATRAK-F'!AS92</f>
        <v xml:space="preserve"> </v>
      </c>
    </row>
    <row r="93" spans="25:49" hidden="1">
      <c r="Y93" s="38" t="s">
        <v>260</v>
      </c>
      <c r="Z93" s="38">
        <v>1</v>
      </c>
      <c r="AA93" s="193">
        <f>'PATRAK-F'!W93</f>
        <v>42</v>
      </c>
      <c r="AB93" s="193" t="str">
        <f>'PATRAK-F'!X93</f>
        <v/>
      </c>
      <c r="AC93" s="193">
        <f>'PATRAK-F'!Y93</f>
        <v>0</v>
      </c>
      <c r="AD93" s="193" t="str">
        <f>'PATRAK-F'!Z93</f>
        <v>E</v>
      </c>
      <c r="AE93" s="193">
        <f>'PATRAK-F'!AA93</f>
        <v>0</v>
      </c>
      <c r="AF93" s="193" t="str">
        <f>'PATRAK-F'!AB93</f>
        <v>E</v>
      </c>
      <c r="AG93" s="193">
        <f>'PATRAK-F'!AC93</f>
        <v>0</v>
      </c>
      <c r="AH93" s="193">
        <f>'PATRAK-F'!AD93</f>
        <v>0</v>
      </c>
      <c r="AI93" s="193">
        <f>'PATRAK-F'!AE93</f>
        <v>0</v>
      </c>
      <c r="AJ93" s="193" t="str">
        <f>'PATRAK-F'!AF93</f>
        <v>E</v>
      </c>
      <c r="AK93" s="193">
        <f>'PATRAK-F'!AG93</f>
        <v>0</v>
      </c>
      <c r="AL93" s="193" t="str">
        <f>'PATRAK-F'!AH93</f>
        <v>E</v>
      </c>
      <c r="AM93" s="193" t="str">
        <f>'PATRAK-F'!AI93</f>
        <v/>
      </c>
      <c r="AN93" s="193" t="str">
        <f>'PATRAK-F'!AJ93</f>
        <v/>
      </c>
      <c r="AO93" s="193" t="str">
        <f>'PATRAK-F'!AK93</f>
        <v/>
      </c>
      <c r="AP93" s="193" t="str">
        <f>'PATRAK-F'!AL93</f>
        <v/>
      </c>
      <c r="AQ93" s="193" t="str">
        <f>'PATRAK-F'!AM93</f>
        <v/>
      </c>
      <c r="AR93" s="226" t="str">
        <f>'PATRAK-F'!AN93</f>
        <v/>
      </c>
      <c r="AS93" s="193" t="str">
        <f>'PATRAK-F'!AO93</f>
        <v/>
      </c>
      <c r="AT93" s="193" t="str">
        <f>'PATRAK-F'!AP93</f>
        <v/>
      </c>
      <c r="AU93" s="193" t="str">
        <f>'PATRAK-F'!AQ93</f>
        <v/>
      </c>
      <c r="AV93" s="193" t="str">
        <f>'PATRAK-F'!AR93</f>
        <v/>
      </c>
      <c r="AW93" s="193" t="str">
        <f>'PATRAK-F'!AS93</f>
        <v xml:space="preserve"> </v>
      </c>
    </row>
    <row r="94" spans="25:49" hidden="1">
      <c r="Y94" s="38" t="s">
        <v>261</v>
      </c>
      <c r="Z94" s="38">
        <v>1</v>
      </c>
      <c r="AA94" s="193">
        <f>'PATRAK-F'!W94</f>
        <v>43</v>
      </c>
      <c r="AB94" s="193" t="str">
        <f>'PATRAK-F'!X94</f>
        <v/>
      </c>
      <c r="AC94" s="193">
        <f>'PATRAK-F'!Y94</f>
        <v>0</v>
      </c>
      <c r="AD94" s="193" t="str">
        <f>'PATRAK-F'!Z94</f>
        <v>E</v>
      </c>
      <c r="AE94" s="193">
        <f>'PATRAK-F'!AA94</f>
        <v>0</v>
      </c>
      <c r="AF94" s="193" t="str">
        <f>'PATRAK-F'!AB94</f>
        <v>E</v>
      </c>
      <c r="AG94" s="193">
        <f>'PATRAK-F'!AC94</f>
        <v>0</v>
      </c>
      <c r="AH94" s="193">
        <f>'PATRAK-F'!AD94</f>
        <v>0</v>
      </c>
      <c r="AI94" s="193">
        <f>'PATRAK-F'!AE94</f>
        <v>0</v>
      </c>
      <c r="AJ94" s="193" t="str">
        <f>'PATRAK-F'!AF94</f>
        <v>E</v>
      </c>
      <c r="AK94" s="193">
        <f>'PATRAK-F'!AG94</f>
        <v>0</v>
      </c>
      <c r="AL94" s="193" t="str">
        <f>'PATRAK-F'!AH94</f>
        <v>E</v>
      </c>
      <c r="AM94" s="193" t="str">
        <f>'PATRAK-F'!AI94</f>
        <v/>
      </c>
      <c r="AN94" s="193" t="str">
        <f>'PATRAK-F'!AJ94</f>
        <v/>
      </c>
      <c r="AO94" s="193" t="str">
        <f>'PATRAK-F'!AK94</f>
        <v/>
      </c>
      <c r="AP94" s="193" t="str">
        <f>'PATRAK-F'!AL94</f>
        <v/>
      </c>
      <c r="AQ94" s="193" t="str">
        <f>'PATRAK-F'!AM94</f>
        <v/>
      </c>
      <c r="AR94" s="226" t="str">
        <f>'PATRAK-F'!AN94</f>
        <v/>
      </c>
      <c r="AS94" s="193" t="str">
        <f>'PATRAK-F'!AO94</f>
        <v/>
      </c>
      <c r="AT94" s="193" t="str">
        <f>'PATRAK-F'!AP94</f>
        <v/>
      </c>
      <c r="AU94" s="193" t="str">
        <f>'PATRAK-F'!AQ94</f>
        <v/>
      </c>
      <c r="AV94" s="193" t="str">
        <f>'PATRAK-F'!AR94</f>
        <v/>
      </c>
      <c r="AW94" s="193" t="str">
        <f>'PATRAK-F'!AS94</f>
        <v xml:space="preserve"> </v>
      </c>
    </row>
    <row r="95" spans="25:49" hidden="1">
      <c r="Y95" s="38" t="s">
        <v>262</v>
      </c>
      <c r="Z95" s="38">
        <v>1</v>
      </c>
      <c r="AA95" s="193">
        <f>'PATRAK-F'!W95</f>
        <v>44</v>
      </c>
      <c r="AB95" s="193" t="str">
        <f>'PATRAK-F'!X95</f>
        <v/>
      </c>
      <c r="AC95" s="193">
        <f>'PATRAK-F'!Y95</f>
        <v>0</v>
      </c>
      <c r="AD95" s="193" t="str">
        <f>'PATRAK-F'!Z95</f>
        <v>E</v>
      </c>
      <c r="AE95" s="193">
        <f>'PATRAK-F'!AA95</f>
        <v>0</v>
      </c>
      <c r="AF95" s="193" t="str">
        <f>'PATRAK-F'!AB95</f>
        <v>E</v>
      </c>
      <c r="AG95" s="193">
        <f>'PATRAK-F'!AC95</f>
        <v>0</v>
      </c>
      <c r="AH95" s="193">
        <f>'PATRAK-F'!AD95</f>
        <v>0</v>
      </c>
      <c r="AI95" s="193">
        <f>'PATRAK-F'!AE95</f>
        <v>0</v>
      </c>
      <c r="AJ95" s="193" t="str">
        <f>'PATRAK-F'!AF95</f>
        <v>E</v>
      </c>
      <c r="AK95" s="193">
        <f>'PATRAK-F'!AG95</f>
        <v>0</v>
      </c>
      <c r="AL95" s="193" t="str">
        <f>'PATRAK-F'!AH95</f>
        <v>E</v>
      </c>
      <c r="AM95" s="193" t="str">
        <f>'PATRAK-F'!AI95</f>
        <v/>
      </c>
      <c r="AN95" s="193" t="str">
        <f>'PATRAK-F'!AJ95</f>
        <v/>
      </c>
      <c r="AO95" s="193" t="str">
        <f>'PATRAK-F'!AK95</f>
        <v/>
      </c>
      <c r="AP95" s="193" t="str">
        <f>'PATRAK-F'!AL95</f>
        <v/>
      </c>
      <c r="AQ95" s="193" t="str">
        <f>'PATRAK-F'!AM95</f>
        <v/>
      </c>
      <c r="AR95" s="226" t="str">
        <f>'PATRAK-F'!AN95</f>
        <v/>
      </c>
      <c r="AS95" s="193" t="str">
        <f>'PATRAK-F'!AO95</f>
        <v/>
      </c>
      <c r="AT95" s="193" t="str">
        <f>'PATRAK-F'!AP95</f>
        <v/>
      </c>
      <c r="AU95" s="193" t="str">
        <f>'PATRAK-F'!AQ95</f>
        <v/>
      </c>
      <c r="AV95" s="193" t="str">
        <f>'PATRAK-F'!AR95</f>
        <v/>
      </c>
      <c r="AW95" s="193" t="str">
        <f>'PATRAK-F'!AS95</f>
        <v xml:space="preserve"> </v>
      </c>
    </row>
    <row r="96" spans="25:49" hidden="1">
      <c r="Y96" s="38" t="s">
        <v>263</v>
      </c>
      <c r="Z96" s="38">
        <v>1</v>
      </c>
      <c r="AA96" s="193">
        <f>'PATRAK-F'!W96</f>
        <v>45</v>
      </c>
      <c r="AB96" s="193" t="str">
        <f>'PATRAK-F'!X96</f>
        <v/>
      </c>
      <c r="AC96" s="193">
        <f>'PATRAK-F'!Y96</f>
        <v>0</v>
      </c>
      <c r="AD96" s="193" t="str">
        <f>'PATRAK-F'!Z96</f>
        <v>E</v>
      </c>
      <c r="AE96" s="193">
        <f>'PATRAK-F'!AA96</f>
        <v>0</v>
      </c>
      <c r="AF96" s="193" t="str">
        <f>'PATRAK-F'!AB96</f>
        <v>E</v>
      </c>
      <c r="AG96" s="193">
        <f>'PATRAK-F'!AC96</f>
        <v>0</v>
      </c>
      <c r="AH96" s="193">
        <f>'PATRAK-F'!AD96</f>
        <v>0</v>
      </c>
      <c r="AI96" s="193">
        <f>'PATRAK-F'!AE96</f>
        <v>0</v>
      </c>
      <c r="AJ96" s="193" t="str">
        <f>'PATRAK-F'!AF96</f>
        <v>E</v>
      </c>
      <c r="AK96" s="193">
        <f>'PATRAK-F'!AG96</f>
        <v>0</v>
      </c>
      <c r="AL96" s="193" t="str">
        <f>'PATRAK-F'!AH96</f>
        <v>E</v>
      </c>
      <c r="AM96" s="193" t="str">
        <f>'PATRAK-F'!AI96</f>
        <v/>
      </c>
      <c r="AN96" s="193" t="str">
        <f>'PATRAK-F'!AJ96</f>
        <v/>
      </c>
      <c r="AO96" s="193" t="str">
        <f>'PATRAK-F'!AK96</f>
        <v/>
      </c>
      <c r="AP96" s="193" t="str">
        <f>'PATRAK-F'!AL96</f>
        <v/>
      </c>
      <c r="AQ96" s="193" t="str">
        <f>'PATRAK-F'!AM96</f>
        <v/>
      </c>
      <c r="AR96" s="226" t="str">
        <f>'PATRAK-F'!AN96</f>
        <v/>
      </c>
      <c r="AS96" s="193" t="str">
        <f>'PATRAK-F'!AO96</f>
        <v/>
      </c>
      <c r="AT96" s="193" t="str">
        <f>'PATRAK-F'!AP96</f>
        <v/>
      </c>
      <c r="AU96" s="193" t="str">
        <f>'PATRAK-F'!AQ96</f>
        <v/>
      </c>
      <c r="AV96" s="193" t="str">
        <f>'PATRAK-F'!AR96</f>
        <v/>
      </c>
      <c r="AW96" s="193" t="str">
        <f>'PATRAK-F'!AS96</f>
        <v xml:space="preserve"> </v>
      </c>
    </row>
    <row r="97" spans="25:49" hidden="1">
      <c r="Y97" s="38" t="s">
        <v>264</v>
      </c>
      <c r="Z97" s="38">
        <v>1</v>
      </c>
      <c r="AA97" s="193">
        <f>'PATRAK-F'!W97</f>
        <v>46</v>
      </c>
      <c r="AB97" s="193" t="str">
        <f>'PATRAK-F'!X97</f>
        <v/>
      </c>
      <c r="AC97" s="193">
        <f>'PATRAK-F'!Y97</f>
        <v>0</v>
      </c>
      <c r="AD97" s="193" t="str">
        <f>'PATRAK-F'!Z97</f>
        <v>E</v>
      </c>
      <c r="AE97" s="193">
        <f>'PATRAK-F'!AA97</f>
        <v>0</v>
      </c>
      <c r="AF97" s="193" t="str">
        <f>'PATRAK-F'!AB97</f>
        <v>E</v>
      </c>
      <c r="AG97" s="193">
        <f>'PATRAK-F'!AC97</f>
        <v>0</v>
      </c>
      <c r="AH97" s="193">
        <f>'PATRAK-F'!AD97</f>
        <v>0</v>
      </c>
      <c r="AI97" s="193">
        <f>'PATRAK-F'!AE97</f>
        <v>0</v>
      </c>
      <c r="AJ97" s="193" t="str">
        <f>'PATRAK-F'!AF97</f>
        <v>E</v>
      </c>
      <c r="AK97" s="193">
        <f>'PATRAK-F'!AG97</f>
        <v>0</v>
      </c>
      <c r="AL97" s="193" t="str">
        <f>'PATRAK-F'!AH97</f>
        <v>E</v>
      </c>
      <c r="AM97" s="193" t="str">
        <f>'PATRAK-F'!AI97</f>
        <v/>
      </c>
      <c r="AN97" s="193" t="str">
        <f>'PATRAK-F'!AJ97</f>
        <v/>
      </c>
      <c r="AO97" s="193" t="str">
        <f>'PATRAK-F'!AK97</f>
        <v/>
      </c>
      <c r="AP97" s="193" t="str">
        <f>'PATRAK-F'!AL97</f>
        <v/>
      </c>
      <c r="AQ97" s="193" t="str">
        <f>'PATRAK-F'!AM97</f>
        <v/>
      </c>
      <c r="AR97" s="226" t="str">
        <f>'PATRAK-F'!AN97</f>
        <v/>
      </c>
      <c r="AS97" s="193" t="str">
        <f>'PATRAK-F'!AO97</f>
        <v/>
      </c>
      <c r="AT97" s="193" t="str">
        <f>'PATRAK-F'!AP97</f>
        <v/>
      </c>
      <c r="AU97" s="193" t="str">
        <f>'PATRAK-F'!AQ97</f>
        <v/>
      </c>
      <c r="AV97" s="193" t="str">
        <f>'PATRAK-F'!AR97</f>
        <v/>
      </c>
      <c r="AW97" s="193" t="str">
        <f>'PATRAK-F'!AS97</f>
        <v xml:space="preserve"> </v>
      </c>
    </row>
    <row r="98" spans="25:49" hidden="1">
      <c r="Y98" s="38" t="s">
        <v>265</v>
      </c>
      <c r="Z98" s="38">
        <v>1</v>
      </c>
      <c r="AA98" s="193">
        <f>'PATRAK-F'!W98</f>
        <v>47</v>
      </c>
      <c r="AB98" s="193" t="str">
        <f>'PATRAK-F'!X98</f>
        <v/>
      </c>
      <c r="AC98" s="193">
        <f>'PATRAK-F'!Y98</f>
        <v>0</v>
      </c>
      <c r="AD98" s="193" t="str">
        <f>'PATRAK-F'!Z98</f>
        <v>E</v>
      </c>
      <c r="AE98" s="193">
        <f>'PATRAK-F'!AA98</f>
        <v>0</v>
      </c>
      <c r="AF98" s="193" t="str">
        <f>'PATRAK-F'!AB98</f>
        <v>E</v>
      </c>
      <c r="AG98" s="193">
        <f>'PATRAK-F'!AC98</f>
        <v>0</v>
      </c>
      <c r="AH98" s="193">
        <f>'PATRAK-F'!AD98</f>
        <v>0</v>
      </c>
      <c r="AI98" s="193">
        <f>'PATRAK-F'!AE98</f>
        <v>0</v>
      </c>
      <c r="AJ98" s="193" t="str">
        <f>'PATRAK-F'!AF98</f>
        <v>E</v>
      </c>
      <c r="AK98" s="193">
        <f>'PATRAK-F'!AG98</f>
        <v>0</v>
      </c>
      <c r="AL98" s="193" t="str">
        <f>'PATRAK-F'!AH98</f>
        <v>E</v>
      </c>
      <c r="AM98" s="193" t="str">
        <f>'PATRAK-F'!AI98</f>
        <v/>
      </c>
      <c r="AN98" s="193" t="str">
        <f>'PATRAK-F'!AJ98</f>
        <v/>
      </c>
      <c r="AO98" s="193" t="str">
        <f>'PATRAK-F'!AK98</f>
        <v/>
      </c>
      <c r="AP98" s="193" t="str">
        <f>'PATRAK-F'!AL98</f>
        <v/>
      </c>
      <c r="AQ98" s="193" t="str">
        <f>'PATRAK-F'!AM98</f>
        <v/>
      </c>
      <c r="AR98" s="226" t="str">
        <f>'PATRAK-F'!AN98</f>
        <v/>
      </c>
      <c r="AS98" s="193" t="str">
        <f>'PATRAK-F'!AO98</f>
        <v/>
      </c>
      <c r="AT98" s="193" t="str">
        <f>'PATRAK-F'!AP98</f>
        <v/>
      </c>
      <c r="AU98" s="193" t="str">
        <f>'PATRAK-F'!AQ98</f>
        <v/>
      </c>
      <c r="AV98" s="193" t="str">
        <f>'PATRAK-F'!AR98</f>
        <v/>
      </c>
      <c r="AW98" s="193" t="str">
        <f>'PATRAK-F'!AS98</f>
        <v xml:space="preserve"> </v>
      </c>
    </row>
    <row r="99" spans="25:49" hidden="1">
      <c r="Y99" s="38" t="s">
        <v>266</v>
      </c>
      <c r="Z99" s="38">
        <v>1</v>
      </c>
      <c r="AA99" s="193">
        <f>'PATRAK-F'!W99</f>
        <v>48</v>
      </c>
      <c r="AB99" s="193" t="str">
        <f>'PATRAK-F'!X99</f>
        <v/>
      </c>
      <c r="AC99" s="193">
        <f>'PATRAK-F'!Y99</f>
        <v>0</v>
      </c>
      <c r="AD99" s="193" t="str">
        <f>'PATRAK-F'!Z99</f>
        <v>E</v>
      </c>
      <c r="AE99" s="193">
        <f>'PATRAK-F'!AA99</f>
        <v>0</v>
      </c>
      <c r="AF99" s="193" t="str">
        <f>'PATRAK-F'!AB99</f>
        <v>E</v>
      </c>
      <c r="AG99" s="193">
        <f>'PATRAK-F'!AC99</f>
        <v>0</v>
      </c>
      <c r="AH99" s="193">
        <f>'PATRAK-F'!AD99</f>
        <v>0</v>
      </c>
      <c r="AI99" s="193">
        <f>'PATRAK-F'!AE99</f>
        <v>0</v>
      </c>
      <c r="AJ99" s="193" t="str">
        <f>'PATRAK-F'!AF99</f>
        <v>E</v>
      </c>
      <c r="AK99" s="193">
        <f>'PATRAK-F'!AG99</f>
        <v>0</v>
      </c>
      <c r="AL99" s="193" t="str">
        <f>'PATRAK-F'!AH99</f>
        <v>E</v>
      </c>
      <c r="AM99" s="193" t="str">
        <f>'PATRAK-F'!AI99</f>
        <v/>
      </c>
      <c r="AN99" s="193" t="str">
        <f>'PATRAK-F'!AJ99</f>
        <v/>
      </c>
      <c r="AO99" s="193" t="str">
        <f>'PATRAK-F'!AK99</f>
        <v/>
      </c>
      <c r="AP99" s="193" t="str">
        <f>'PATRAK-F'!AL99</f>
        <v/>
      </c>
      <c r="AQ99" s="193" t="str">
        <f>'PATRAK-F'!AM99</f>
        <v/>
      </c>
      <c r="AR99" s="226" t="str">
        <f>'PATRAK-F'!AN99</f>
        <v/>
      </c>
      <c r="AS99" s="193" t="str">
        <f>'PATRAK-F'!AO99</f>
        <v/>
      </c>
      <c r="AT99" s="193" t="str">
        <f>'PATRAK-F'!AP99</f>
        <v/>
      </c>
      <c r="AU99" s="193" t="str">
        <f>'PATRAK-F'!AQ99</f>
        <v/>
      </c>
      <c r="AV99" s="193" t="str">
        <f>'PATRAK-F'!AR99</f>
        <v/>
      </c>
      <c r="AW99" s="193" t="str">
        <f>'PATRAK-F'!AS99</f>
        <v xml:space="preserve"> </v>
      </c>
    </row>
    <row r="100" spans="25:49" hidden="1">
      <c r="Y100" s="38" t="s">
        <v>267</v>
      </c>
      <c r="Z100" s="38">
        <v>1</v>
      </c>
      <c r="AA100" s="193">
        <f>'PATRAK-F'!W100</f>
        <v>49</v>
      </c>
      <c r="AB100" s="193" t="str">
        <f>'PATRAK-F'!X100</f>
        <v/>
      </c>
      <c r="AC100" s="193">
        <f>'PATRAK-F'!Y100</f>
        <v>0</v>
      </c>
      <c r="AD100" s="193" t="str">
        <f>'PATRAK-F'!Z100</f>
        <v>E</v>
      </c>
      <c r="AE100" s="193">
        <f>'PATRAK-F'!AA100</f>
        <v>0</v>
      </c>
      <c r="AF100" s="193" t="str">
        <f>'PATRAK-F'!AB100</f>
        <v>E</v>
      </c>
      <c r="AG100" s="193">
        <f>'PATRAK-F'!AC100</f>
        <v>0</v>
      </c>
      <c r="AH100" s="193">
        <f>'PATRAK-F'!AD100</f>
        <v>0</v>
      </c>
      <c r="AI100" s="193">
        <f>'PATRAK-F'!AE100</f>
        <v>0</v>
      </c>
      <c r="AJ100" s="193" t="str">
        <f>'PATRAK-F'!AF100</f>
        <v>E</v>
      </c>
      <c r="AK100" s="193">
        <f>'PATRAK-F'!AG100</f>
        <v>0</v>
      </c>
      <c r="AL100" s="193" t="str">
        <f>'PATRAK-F'!AH100</f>
        <v>E</v>
      </c>
      <c r="AM100" s="193" t="str">
        <f>'PATRAK-F'!AI100</f>
        <v/>
      </c>
      <c r="AN100" s="193" t="str">
        <f>'PATRAK-F'!AJ100</f>
        <v/>
      </c>
      <c r="AO100" s="193" t="str">
        <f>'PATRAK-F'!AK100</f>
        <v/>
      </c>
      <c r="AP100" s="193" t="str">
        <f>'PATRAK-F'!AL100</f>
        <v/>
      </c>
      <c r="AQ100" s="193" t="str">
        <f>'PATRAK-F'!AM100</f>
        <v/>
      </c>
      <c r="AR100" s="226" t="str">
        <f>'PATRAK-F'!AN100</f>
        <v/>
      </c>
      <c r="AS100" s="193" t="str">
        <f>'PATRAK-F'!AO100</f>
        <v/>
      </c>
      <c r="AT100" s="193" t="str">
        <f>'PATRAK-F'!AP100</f>
        <v/>
      </c>
      <c r="AU100" s="193" t="str">
        <f>'PATRAK-F'!AQ100</f>
        <v/>
      </c>
      <c r="AV100" s="193" t="str">
        <f>'PATRAK-F'!AR100</f>
        <v/>
      </c>
      <c r="AW100" s="193" t="str">
        <f>'PATRAK-F'!AS100</f>
        <v xml:space="preserve"> </v>
      </c>
    </row>
    <row r="101" spans="25:49" hidden="1">
      <c r="Y101" s="38" t="s">
        <v>268</v>
      </c>
      <c r="Z101" s="38">
        <v>1</v>
      </c>
      <c r="AA101" s="193">
        <f>'PATRAK-F'!W101</f>
        <v>50</v>
      </c>
      <c r="AB101" s="193" t="str">
        <f>'PATRAK-F'!X101</f>
        <v/>
      </c>
      <c r="AC101" s="193">
        <f>'PATRAK-F'!Y101</f>
        <v>0</v>
      </c>
      <c r="AD101" s="193" t="str">
        <f>'PATRAK-F'!Z101</f>
        <v>E</v>
      </c>
      <c r="AE101" s="193">
        <f>'PATRAK-F'!AA101</f>
        <v>0</v>
      </c>
      <c r="AF101" s="193" t="str">
        <f>'PATRAK-F'!AB101</f>
        <v>E</v>
      </c>
      <c r="AG101" s="193">
        <f>'PATRAK-F'!AC101</f>
        <v>0</v>
      </c>
      <c r="AH101" s="193">
        <f>'PATRAK-F'!AD101</f>
        <v>0</v>
      </c>
      <c r="AI101" s="193">
        <f>'PATRAK-F'!AE101</f>
        <v>0</v>
      </c>
      <c r="AJ101" s="193" t="str">
        <f>'PATRAK-F'!AF101</f>
        <v>E</v>
      </c>
      <c r="AK101" s="193">
        <f>'PATRAK-F'!AG101</f>
        <v>0</v>
      </c>
      <c r="AL101" s="193" t="str">
        <f>'PATRAK-F'!AH101</f>
        <v>E</v>
      </c>
      <c r="AM101" s="193" t="str">
        <f>'PATRAK-F'!AI101</f>
        <v/>
      </c>
      <c r="AN101" s="193" t="str">
        <f>'PATRAK-F'!AJ101</f>
        <v/>
      </c>
      <c r="AO101" s="193" t="str">
        <f>'PATRAK-F'!AK101</f>
        <v/>
      </c>
      <c r="AP101" s="193" t="str">
        <f>'PATRAK-F'!AL101</f>
        <v/>
      </c>
      <c r="AQ101" s="193" t="str">
        <f>'PATRAK-F'!AM101</f>
        <v/>
      </c>
      <c r="AR101" s="226" t="str">
        <f>'PATRAK-F'!AN101</f>
        <v/>
      </c>
      <c r="AS101" s="193" t="str">
        <f>'PATRAK-F'!AO101</f>
        <v/>
      </c>
      <c r="AT101" s="193" t="str">
        <f>'PATRAK-F'!AP101</f>
        <v/>
      </c>
      <c r="AU101" s="193" t="str">
        <f>'PATRAK-F'!AQ101</f>
        <v/>
      </c>
      <c r="AV101" s="193" t="str">
        <f>'PATRAK-F'!AR101</f>
        <v/>
      </c>
      <c r="AW101" s="193" t="str">
        <f>'PATRAK-F'!AS101</f>
        <v xml:space="preserve"> </v>
      </c>
    </row>
    <row r="102" spans="25:49" hidden="1">
      <c r="Y102" s="38" t="s">
        <v>269</v>
      </c>
      <c r="Z102" s="38">
        <v>1</v>
      </c>
      <c r="AA102" s="193">
        <f>'PATRAK-F'!W102</f>
        <v>51</v>
      </c>
      <c r="AB102" s="193" t="str">
        <f>'PATRAK-F'!X102</f>
        <v/>
      </c>
      <c r="AC102" s="193">
        <f>'PATRAK-F'!Y102</f>
        <v>0</v>
      </c>
      <c r="AD102" s="193" t="str">
        <f>'PATRAK-F'!Z102</f>
        <v>E</v>
      </c>
      <c r="AE102" s="193">
        <f>'PATRAK-F'!AA102</f>
        <v>0</v>
      </c>
      <c r="AF102" s="193" t="str">
        <f>'PATRAK-F'!AB102</f>
        <v>E</v>
      </c>
      <c r="AG102" s="193">
        <f>'PATRAK-F'!AC102</f>
        <v>0</v>
      </c>
      <c r="AH102" s="193">
        <f>'PATRAK-F'!AD102</f>
        <v>0</v>
      </c>
      <c r="AI102" s="193">
        <f>'PATRAK-F'!AE102</f>
        <v>0</v>
      </c>
      <c r="AJ102" s="193" t="str">
        <f>'PATRAK-F'!AF102</f>
        <v>E</v>
      </c>
      <c r="AK102" s="193">
        <f>'PATRAK-F'!AG102</f>
        <v>0</v>
      </c>
      <c r="AL102" s="193" t="str">
        <f>'PATRAK-F'!AH102</f>
        <v>E</v>
      </c>
      <c r="AM102" s="193" t="str">
        <f>'PATRAK-F'!AI102</f>
        <v/>
      </c>
      <c r="AN102" s="193" t="str">
        <f>'PATRAK-F'!AJ102</f>
        <v/>
      </c>
      <c r="AO102" s="193" t="str">
        <f>'PATRAK-F'!AK102</f>
        <v/>
      </c>
      <c r="AP102" s="193" t="str">
        <f>'PATRAK-F'!AL102</f>
        <v/>
      </c>
      <c r="AQ102" s="193" t="str">
        <f>'PATRAK-F'!AM102</f>
        <v/>
      </c>
      <c r="AR102" s="226" t="str">
        <f>'PATRAK-F'!AN102</f>
        <v/>
      </c>
      <c r="AS102" s="193" t="str">
        <f>'PATRAK-F'!AO102</f>
        <v/>
      </c>
      <c r="AT102" s="193" t="str">
        <f>'PATRAK-F'!AP102</f>
        <v/>
      </c>
      <c r="AU102" s="193" t="str">
        <f>'PATRAK-F'!AQ102</f>
        <v/>
      </c>
      <c r="AV102" s="193" t="str">
        <f>'PATRAK-F'!AR102</f>
        <v/>
      </c>
      <c r="AW102" s="193" t="str">
        <f>'PATRAK-F'!AS102</f>
        <v xml:space="preserve"> </v>
      </c>
    </row>
    <row r="103" spans="25:49" hidden="1">
      <c r="Y103" s="38" t="s">
        <v>270</v>
      </c>
      <c r="Z103" s="38">
        <v>1</v>
      </c>
      <c r="AA103" s="193">
        <f>'PATRAK-F'!W103</f>
        <v>52</v>
      </c>
      <c r="AB103" s="193" t="str">
        <f>'PATRAK-F'!X103</f>
        <v/>
      </c>
      <c r="AC103" s="193">
        <f>'PATRAK-F'!Y103</f>
        <v>0</v>
      </c>
      <c r="AD103" s="193" t="str">
        <f>'PATRAK-F'!Z103</f>
        <v>E</v>
      </c>
      <c r="AE103" s="193">
        <f>'PATRAK-F'!AA103</f>
        <v>0</v>
      </c>
      <c r="AF103" s="193" t="str">
        <f>'PATRAK-F'!AB103</f>
        <v>E</v>
      </c>
      <c r="AG103" s="193">
        <f>'PATRAK-F'!AC103</f>
        <v>0</v>
      </c>
      <c r="AH103" s="193">
        <f>'PATRAK-F'!AD103</f>
        <v>0</v>
      </c>
      <c r="AI103" s="193">
        <f>'PATRAK-F'!AE103</f>
        <v>0</v>
      </c>
      <c r="AJ103" s="193" t="str">
        <f>'PATRAK-F'!AF103</f>
        <v>E</v>
      </c>
      <c r="AK103" s="193">
        <f>'PATRAK-F'!AG103</f>
        <v>0</v>
      </c>
      <c r="AL103" s="193" t="str">
        <f>'PATRAK-F'!AH103</f>
        <v>E</v>
      </c>
      <c r="AM103" s="193" t="str">
        <f>'PATRAK-F'!AI103</f>
        <v/>
      </c>
      <c r="AN103" s="193" t="str">
        <f>'PATRAK-F'!AJ103</f>
        <v/>
      </c>
      <c r="AO103" s="193" t="str">
        <f>'PATRAK-F'!AK103</f>
        <v/>
      </c>
      <c r="AP103" s="193" t="str">
        <f>'PATRAK-F'!AL103</f>
        <v/>
      </c>
      <c r="AQ103" s="193" t="str">
        <f>'PATRAK-F'!AM103</f>
        <v/>
      </c>
      <c r="AR103" s="226" t="str">
        <f>'PATRAK-F'!AN103</f>
        <v/>
      </c>
      <c r="AS103" s="193" t="str">
        <f>'PATRAK-F'!AO103</f>
        <v/>
      </c>
      <c r="AT103" s="193" t="str">
        <f>'PATRAK-F'!AP103</f>
        <v/>
      </c>
      <c r="AU103" s="193" t="str">
        <f>'PATRAK-F'!AQ103</f>
        <v/>
      </c>
      <c r="AV103" s="193" t="str">
        <f>'PATRAK-F'!AR103</f>
        <v/>
      </c>
      <c r="AW103" s="193" t="str">
        <f>'PATRAK-F'!AS103</f>
        <v xml:space="preserve"> </v>
      </c>
    </row>
    <row r="104" spans="25:49" hidden="1">
      <c r="Y104" s="38" t="s">
        <v>271</v>
      </c>
      <c r="Z104" s="38">
        <v>1</v>
      </c>
      <c r="AA104" s="193">
        <f>'PATRAK-F'!W104</f>
        <v>53</v>
      </c>
      <c r="AB104" s="193" t="str">
        <f>'PATRAK-F'!X104</f>
        <v/>
      </c>
      <c r="AC104" s="193">
        <f>'PATRAK-F'!Y104</f>
        <v>0</v>
      </c>
      <c r="AD104" s="193" t="str">
        <f>'PATRAK-F'!Z104</f>
        <v>E</v>
      </c>
      <c r="AE104" s="193">
        <f>'PATRAK-F'!AA104</f>
        <v>0</v>
      </c>
      <c r="AF104" s="193" t="str">
        <f>'PATRAK-F'!AB104</f>
        <v>E</v>
      </c>
      <c r="AG104" s="193">
        <f>'PATRAK-F'!AC104</f>
        <v>0</v>
      </c>
      <c r="AH104" s="193">
        <f>'PATRAK-F'!AD104</f>
        <v>0</v>
      </c>
      <c r="AI104" s="193">
        <f>'PATRAK-F'!AE104</f>
        <v>0</v>
      </c>
      <c r="AJ104" s="193" t="str">
        <f>'PATRAK-F'!AF104</f>
        <v>E</v>
      </c>
      <c r="AK104" s="193">
        <f>'PATRAK-F'!AG104</f>
        <v>0</v>
      </c>
      <c r="AL104" s="193" t="str">
        <f>'PATRAK-F'!AH104</f>
        <v>E</v>
      </c>
      <c r="AM104" s="193" t="str">
        <f>'PATRAK-F'!AI104</f>
        <v/>
      </c>
      <c r="AN104" s="193" t="str">
        <f>'PATRAK-F'!AJ104</f>
        <v/>
      </c>
      <c r="AO104" s="193" t="str">
        <f>'PATRAK-F'!AK104</f>
        <v/>
      </c>
      <c r="AP104" s="193" t="str">
        <f>'PATRAK-F'!AL104</f>
        <v/>
      </c>
      <c r="AQ104" s="193" t="str">
        <f>'PATRAK-F'!AM104</f>
        <v/>
      </c>
      <c r="AR104" s="226" t="str">
        <f>'PATRAK-F'!AN104</f>
        <v/>
      </c>
      <c r="AS104" s="193" t="str">
        <f>'PATRAK-F'!AO104</f>
        <v/>
      </c>
      <c r="AT104" s="193" t="str">
        <f>'PATRAK-F'!AP104</f>
        <v/>
      </c>
      <c r="AU104" s="193" t="str">
        <f>'PATRAK-F'!AQ104</f>
        <v/>
      </c>
      <c r="AV104" s="193" t="str">
        <f>'PATRAK-F'!AR104</f>
        <v/>
      </c>
      <c r="AW104" s="193" t="str">
        <f>'PATRAK-F'!AS104</f>
        <v xml:space="preserve"> </v>
      </c>
    </row>
    <row r="105" spans="25:49" hidden="1">
      <c r="Y105" s="38" t="s">
        <v>272</v>
      </c>
      <c r="Z105" s="38">
        <v>1</v>
      </c>
      <c r="AA105" s="193">
        <f>'PATRAK-F'!W105</f>
        <v>54</v>
      </c>
      <c r="AB105" s="193" t="str">
        <f>'PATRAK-F'!X105</f>
        <v/>
      </c>
      <c r="AC105" s="193">
        <f>'PATRAK-F'!Y105</f>
        <v>0</v>
      </c>
      <c r="AD105" s="193" t="str">
        <f>'PATRAK-F'!Z105</f>
        <v>E</v>
      </c>
      <c r="AE105" s="193">
        <f>'PATRAK-F'!AA105</f>
        <v>0</v>
      </c>
      <c r="AF105" s="193" t="str">
        <f>'PATRAK-F'!AB105</f>
        <v>E</v>
      </c>
      <c r="AG105" s="193">
        <f>'PATRAK-F'!AC105</f>
        <v>0</v>
      </c>
      <c r="AH105" s="193">
        <f>'PATRAK-F'!AD105</f>
        <v>0</v>
      </c>
      <c r="AI105" s="193">
        <f>'PATRAK-F'!AE105</f>
        <v>0</v>
      </c>
      <c r="AJ105" s="193" t="str">
        <f>'PATRAK-F'!AF105</f>
        <v>E</v>
      </c>
      <c r="AK105" s="193">
        <f>'PATRAK-F'!AG105</f>
        <v>0</v>
      </c>
      <c r="AL105" s="193" t="str">
        <f>'PATRAK-F'!AH105</f>
        <v>E</v>
      </c>
      <c r="AM105" s="193" t="str">
        <f>'PATRAK-F'!AI105</f>
        <v/>
      </c>
      <c r="AN105" s="193" t="str">
        <f>'PATRAK-F'!AJ105</f>
        <v/>
      </c>
      <c r="AO105" s="193" t="str">
        <f>'PATRAK-F'!AK105</f>
        <v/>
      </c>
      <c r="AP105" s="193" t="str">
        <f>'PATRAK-F'!AL105</f>
        <v/>
      </c>
      <c r="AQ105" s="193" t="str">
        <f>'PATRAK-F'!AM105</f>
        <v/>
      </c>
      <c r="AR105" s="226" t="str">
        <f>'PATRAK-F'!AN105</f>
        <v/>
      </c>
      <c r="AS105" s="193" t="str">
        <f>'PATRAK-F'!AO105</f>
        <v/>
      </c>
      <c r="AT105" s="193" t="str">
        <f>'PATRAK-F'!AP105</f>
        <v/>
      </c>
      <c r="AU105" s="193" t="str">
        <f>'PATRAK-F'!AQ105</f>
        <v/>
      </c>
      <c r="AV105" s="193" t="str">
        <f>'PATRAK-F'!AR105</f>
        <v/>
      </c>
      <c r="AW105" s="193" t="str">
        <f>'PATRAK-F'!AS105</f>
        <v xml:space="preserve"> </v>
      </c>
    </row>
    <row r="106" spans="25:49" hidden="1">
      <c r="Y106" s="38" t="s">
        <v>273</v>
      </c>
      <c r="Z106" s="38">
        <v>1</v>
      </c>
      <c r="AA106" s="193">
        <f>'PATRAK-F'!W106</f>
        <v>55</v>
      </c>
      <c r="AB106" s="193" t="str">
        <f>'PATRAK-F'!X106</f>
        <v/>
      </c>
      <c r="AC106" s="193">
        <f>'PATRAK-F'!Y106</f>
        <v>0</v>
      </c>
      <c r="AD106" s="193" t="str">
        <f>'PATRAK-F'!Z106</f>
        <v>E</v>
      </c>
      <c r="AE106" s="193">
        <f>'PATRAK-F'!AA106</f>
        <v>0</v>
      </c>
      <c r="AF106" s="193" t="str">
        <f>'PATRAK-F'!AB106</f>
        <v>E</v>
      </c>
      <c r="AG106" s="193">
        <f>'PATRAK-F'!AC106</f>
        <v>0</v>
      </c>
      <c r="AH106" s="193">
        <f>'PATRAK-F'!AD106</f>
        <v>0</v>
      </c>
      <c r="AI106" s="193">
        <f>'PATRAK-F'!AE106</f>
        <v>0</v>
      </c>
      <c r="AJ106" s="193" t="str">
        <f>'PATRAK-F'!AF106</f>
        <v>E</v>
      </c>
      <c r="AK106" s="193">
        <f>'PATRAK-F'!AG106</f>
        <v>0</v>
      </c>
      <c r="AL106" s="193" t="str">
        <f>'PATRAK-F'!AH106</f>
        <v>E</v>
      </c>
      <c r="AM106" s="193" t="str">
        <f>'PATRAK-F'!AI106</f>
        <v/>
      </c>
      <c r="AN106" s="193" t="str">
        <f>'PATRAK-F'!AJ106</f>
        <v/>
      </c>
      <c r="AO106" s="193" t="str">
        <f>'PATRAK-F'!AK106</f>
        <v/>
      </c>
      <c r="AP106" s="193" t="str">
        <f>'PATRAK-F'!AL106</f>
        <v/>
      </c>
      <c r="AQ106" s="193" t="str">
        <f>'PATRAK-F'!AM106</f>
        <v/>
      </c>
      <c r="AR106" s="226" t="str">
        <f>'PATRAK-F'!AN106</f>
        <v/>
      </c>
      <c r="AS106" s="193" t="str">
        <f>'PATRAK-F'!AO106</f>
        <v/>
      </c>
      <c r="AT106" s="193" t="str">
        <f>'PATRAK-F'!AP106</f>
        <v/>
      </c>
      <c r="AU106" s="193" t="str">
        <f>'PATRAK-F'!AQ106</f>
        <v/>
      </c>
      <c r="AV106" s="193" t="str">
        <f>'PATRAK-F'!AR106</f>
        <v/>
      </c>
      <c r="AW106" s="193" t="str">
        <f>'PATRAK-F'!AS106</f>
        <v xml:space="preserve"> </v>
      </c>
    </row>
    <row r="107" spans="25:49" hidden="1">
      <c r="Y107" s="38" t="s">
        <v>274</v>
      </c>
      <c r="Z107" s="38">
        <v>1</v>
      </c>
      <c r="AA107" s="193">
        <f>'PATRAK-F'!W107</f>
        <v>56</v>
      </c>
      <c r="AB107" s="193" t="str">
        <f>'PATRAK-F'!X107</f>
        <v/>
      </c>
      <c r="AC107" s="193">
        <f>'PATRAK-F'!Y107</f>
        <v>0</v>
      </c>
      <c r="AD107" s="193" t="str">
        <f>'PATRAK-F'!Z107</f>
        <v>E</v>
      </c>
      <c r="AE107" s="193">
        <f>'PATRAK-F'!AA107</f>
        <v>0</v>
      </c>
      <c r="AF107" s="193" t="str">
        <f>'PATRAK-F'!AB107</f>
        <v>E</v>
      </c>
      <c r="AG107" s="193">
        <f>'PATRAK-F'!AC107</f>
        <v>0</v>
      </c>
      <c r="AH107" s="193">
        <f>'PATRAK-F'!AD107</f>
        <v>0</v>
      </c>
      <c r="AI107" s="193">
        <f>'PATRAK-F'!AE107</f>
        <v>0</v>
      </c>
      <c r="AJ107" s="193" t="str">
        <f>'PATRAK-F'!AF107</f>
        <v>E</v>
      </c>
      <c r="AK107" s="193">
        <f>'PATRAK-F'!AG107</f>
        <v>0</v>
      </c>
      <c r="AL107" s="193" t="str">
        <f>'PATRAK-F'!AH107</f>
        <v>E</v>
      </c>
      <c r="AM107" s="193" t="str">
        <f>'PATRAK-F'!AI107</f>
        <v/>
      </c>
      <c r="AN107" s="193" t="str">
        <f>'PATRAK-F'!AJ107</f>
        <v/>
      </c>
      <c r="AO107" s="193" t="str">
        <f>'PATRAK-F'!AK107</f>
        <v/>
      </c>
      <c r="AP107" s="193" t="str">
        <f>'PATRAK-F'!AL107</f>
        <v/>
      </c>
      <c r="AQ107" s="193" t="str">
        <f>'PATRAK-F'!AM107</f>
        <v/>
      </c>
      <c r="AR107" s="226" t="str">
        <f>'PATRAK-F'!AN107</f>
        <v/>
      </c>
      <c r="AS107" s="193" t="str">
        <f>'PATRAK-F'!AO107</f>
        <v/>
      </c>
      <c r="AT107" s="193" t="str">
        <f>'PATRAK-F'!AP107</f>
        <v/>
      </c>
      <c r="AU107" s="193" t="str">
        <f>'PATRAK-F'!AQ107</f>
        <v/>
      </c>
      <c r="AV107" s="193" t="str">
        <f>'PATRAK-F'!AR107</f>
        <v/>
      </c>
      <c r="AW107" s="193" t="str">
        <f>'PATRAK-F'!AS107</f>
        <v xml:space="preserve"> </v>
      </c>
    </row>
    <row r="108" spans="25:49" hidden="1">
      <c r="Y108" s="38" t="s">
        <v>275</v>
      </c>
      <c r="Z108" s="38">
        <v>1</v>
      </c>
      <c r="AA108" s="193">
        <f>'PATRAK-F'!W108</f>
        <v>57</v>
      </c>
      <c r="AB108" s="193" t="str">
        <f>'PATRAK-F'!X108</f>
        <v/>
      </c>
      <c r="AC108" s="193">
        <f>'PATRAK-F'!Y108</f>
        <v>0</v>
      </c>
      <c r="AD108" s="193" t="str">
        <f>'PATRAK-F'!Z108</f>
        <v>E</v>
      </c>
      <c r="AE108" s="193">
        <f>'PATRAK-F'!AA108</f>
        <v>0</v>
      </c>
      <c r="AF108" s="193" t="str">
        <f>'PATRAK-F'!AB108</f>
        <v>E</v>
      </c>
      <c r="AG108" s="193">
        <f>'PATRAK-F'!AC108</f>
        <v>0</v>
      </c>
      <c r="AH108" s="193">
        <f>'PATRAK-F'!AD108</f>
        <v>0</v>
      </c>
      <c r="AI108" s="193">
        <f>'PATRAK-F'!AE108</f>
        <v>0</v>
      </c>
      <c r="AJ108" s="193" t="str">
        <f>'PATRAK-F'!AF108</f>
        <v>E</v>
      </c>
      <c r="AK108" s="193">
        <f>'PATRAK-F'!AG108</f>
        <v>0</v>
      </c>
      <c r="AL108" s="193" t="str">
        <f>'PATRAK-F'!AH108</f>
        <v>E</v>
      </c>
      <c r="AM108" s="193" t="str">
        <f>'PATRAK-F'!AI108</f>
        <v/>
      </c>
      <c r="AN108" s="193" t="str">
        <f>'PATRAK-F'!AJ108</f>
        <v/>
      </c>
      <c r="AO108" s="193" t="str">
        <f>'PATRAK-F'!AK108</f>
        <v/>
      </c>
      <c r="AP108" s="193" t="str">
        <f>'PATRAK-F'!AL108</f>
        <v/>
      </c>
      <c r="AQ108" s="193" t="str">
        <f>'PATRAK-F'!AM108</f>
        <v/>
      </c>
      <c r="AR108" s="226" t="str">
        <f>'PATRAK-F'!AN108</f>
        <v/>
      </c>
      <c r="AS108" s="193" t="str">
        <f>'PATRAK-F'!AO108</f>
        <v/>
      </c>
      <c r="AT108" s="193" t="str">
        <f>'PATRAK-F'!AP108</f>
        <v/>
      </c>
      <c r="AU108" s="193" t="str">
        <f>'PATRAK-F'!AQ108</f>
        <v/>
      </c>
      <c r="AV108" s="193" t="str">
        <f>'PATRAK-F'!AR108</f>
        <v/>
      </c>
      <c r="AW108" s="193" t="str">
        <f>'PATRAK-F'!AS108</f>
        <v xml:space="preserve"> </v>
      </c>
    </row>
    <row r="109" spans="25:49" hidden="1">
      <c r="Y109" s="38" t="s">
        <v>276</v>
      </c>
      <c r="Z109" s="38">
        <v>1</v>
      </c>
      <c r="AA109" s="193">
        <f>'PATRAK-F'!W109</f>
        <v>58</v>
      </c>
      <c r="AB109" s="193" t="str">
        <f>'PATRAK-F'!X109</f>
        <v/>
      </c>
      <c r="AC109" s="193">
        <f>'PATRAK-F'!Y109</f>
        <v>0</v>
      </c>
      <c r="AD109" s="193" t="str">
        <f>'PATRAK-F'!Z109</f>
        <v>E</v>
      </c>
      <c r="AE109" s="193">
        <f>'PATRAK-F'!AA109</f>
        <v>0</v>
      </c>
      <c r="AF109" s="193" t="str">
        <f>'PATRAK-F'!AB109</f>
        <v>E</v>
      </c>
      <c r="AG109" s="193">
        <f>'PATRAK-F'!AC109</f>
        <v>0</v>
      </c>
      <c r="AH109" s="193">
        <f>'PATRAK-F'!AD109</f>
        <v>0</v>
      </c>
      <c r="AI109" s="193">
        <f>'PATRAK-F'!AE109</f>
        <v>0</v>
      </c>
      <c r="AJ109" s="193" t="str">
        <f>'PATRAK-F'!AF109</f>
        <v>E</v>
      </c>
      <c r="AK109" s="193">
        <f>'PATRAK-F'!AG109</f>
        <v>0</v>
      </c>
      <c r="AL109" s="193" t="str">
        <f>'PATRAK-F'!AH109</f>
        <v>E</v>
      </c>
      <c r="AM109" s="193" t="str">
        <f>'PATRAK-F'!AI109</f>
        <v/>
      </c>
      <c r="AN109" s="193" t="str">
        <f>'PATRAK-F'!AJ109</f>
        <v/>
      </c>
      <c r="AO109" s="193" t="str">
        <f>'PATRAK-F'!AK109</f>
        <v/>
      </c>
      <c r="AP109" s="193" t="str">
        <f>'PATRAK-F'!AL109</f>
        <v/>
      </c>
      <c r="AQ109" s="193" t="str">
        <f>'PATRAK-F'!AM109</f>
        <v/>
      </c>
      <c r="AR109" s="226" t="str">
        <f>'PATRAK-F'!AN109</f>
        <v/>
      </c>
      <c r="AS109" s="193" t="str">
        <f>'PATRAK-F'!AO109</f>
        <v/>
      </c>
      <c r="AT109" s="193" t="str">
        <f>'PATRAK-F'!AP109</f>
        <v/>
      </c>
      <c r="AU109" s="193" t="str">
        <f>'PATRAK-F'!AQ109</f>
        <v/>
      </c>
      <c r="AV109" s="193" t="str">
        <f>'PATRAK-F'!AR109</f>
        <v/>
      </c>
      <c r="AW109" s="193" t="str">
        <f>'PATRAK-F'!AS109</f>
        <v xml:space="preserve"> </v>
      </c>
    </row>
    <row r="110" spans="25:49" hidden="1">
      <c r="Y110" s="38" t="s">
        <v>277</v>
      </c>
      <c r="Z110" s="38">
        <v>1</v>
      </c>
      <c r="AA110" s="193">
        <f>'PATRAK-F'!W110</f>
        <v>59</v>
      </c>
      <c r="AB110" s="193" t="str">
        <f>'PATRAK-F'!X110</f>
        <v/>
      </c>
      <c r="AC110" s="193">
        <f>'PATRAK-F'!Y110</f>
        <v>0</v>
      </c>
      <c r="AD110" s="193" t="str">
        <f>'PATRAK-F'!Z110</f>
        <v>E</v>
      </c>
      <c r="AE110" s="193">
        <f>'PATRAK-F'!AA110</f>
        <v>0</v>
      </c>
      <c r="AF110" s="193" t="str">
        <f>'PATRAK-F'!AB110</f>
        <v>E</v>
      </c>
      <c r="AG110" s="193">
        <f>'PATRAK-F'!AC110</f>
        <v>0</v>
      </c>
      <c r="AH110" s="193">
        <f>'PATRAK-F'!AD110</f>
        <v>0</v>
      </c>
      <c r="AI110" s="193">
        <f>'PATRAK-F'!AE110</f>
        <v>0</v>
      </c>
      <c r="AJ110" s="193" t="str">
        <f>'PATRAK-F'!AF110</f>
        <v>E</v>
      </c>
      <c r="AK110" s="193">
        <f>'PATRAK-F'!AG110</f>
        <v>0</v>
      </c>
      <c r="AL110" s="193" t="str">
        <f>'PATRAK-F'!AH110</f>
        <v>E</v>
      </c>
      <c r="AM110" s="193" t="str">
        <f>'PATRAK-F'!AI110</f>
        <v/>
      </c>
      <c r="AN110" s="193" t="str">
        <f>'PATRAK-F'!AJ110</f>
        <v/>
      </c>
      <c r="AO110" s="193" t="str">
        <f>'PATRAK-F'!AK110</f>
        <v/>
      </c>
      <c r="AP110" s="193" t="str">
        <f>'PATRAK-F'!AL110</f>
        <v/>
      </c>
      <c r="AQ110" s="193" t="str">
        <f>'PATRAK-F'!AM110</f>
        <v/>
      </c>
      <c r="AR110" s="226" t="str">
        <f>'PATRAK-F'!AN110</f>
        <v/>
      </c>
      <c r="AS110" s="193" t="str">
        <f>'PATRAK-F'!AO110</f>
        <v/>
      </c>
      <c r="AT110" s="193" t="str">
        <f>'PATRAK-F'!AP110</f>
        <v/>
      </c>
      <c r="AU110" s="193" t="str">
        <f>'PATRAK-F'!AQ110</f>
        <v/>
      </c>
      <c r="AV110" s="193" t="str">
        <f>'PATRAK-F'!AR110</f>
        <v/>
      </c>
      <c r="AW110" s="193" t="str">
        <f>'PATRAK-F'!AS110</f>
        <v xml:space="preserve"> </v>
      </c>
    </row>
    <row r="111" spans="25:49" hidden="1">
      <c r="Y111" s="38" t="s">
        <v>278</v>
      </c>
      <c r="Z111" s="38">
        <v>1</v>
      </c>
      <c r="AA111" s="193">
        <f>'PATRAK-F'!W111</f>
        <v>60</v>
      </c>
      <c r="AB111" s="193" t="str">
        <f>'PATRAK-F'!X111</f>
        <v/>
      </c>
      <c r="AC111" s="193">
        <f>'PATRAK-F'!Y111</f>
        <v>0</v>
      </c>
      <c r="AD111" s="193" t="str">
        <f>'PATRAK-F'!Z111</f>
        <v>E</v>
      </c>
      <c r="AE111" s="193">
        <f>'PATRAK-F'!AA111</f>
        <v>0</v>
      </c>
      <c r="AF111" s="193" t="str">
        <f>'PATRAK-F'!AB111</f>
        <v>E</v>
      </c>
      <c r="AG111" s="193">
        <f>'PATRAK-F'!AC111</f>
        <v>0</v>
      </c>
      <c r="AH111" s="193">
        <f>'PATRAK-F'!AD111</f>
        <v>0</v>
      </c>
      <c r="AI111" s="193">
        <f>'PATRAK-F'!AE111</f>
        <v>0</v>
      </c>
      <c r="AJ111" s="193" t="str">
        <f>'PATRAK-F'!AF111</f>
        <v>E</v>
      </c>
      <c r="AK111" s="193">
        <f>'PATRAK-F'!AG111</f>
        <v>0</v>
      </c>
      <c r="AL111" s="193" t="str">
        <f>'PATRAK-F'!AH111</f>
        <v>E</v>
      </c>
      <c r="AM111" s="193" t="str">
        <f>'PATRAK-F'!AI111</f>
        <v/>
      </c>
      <c r="AN111" s="193" t="str">
        <f>'PATRAK-F'!AJ111</f>
        <v/>
      </c>
      <c r="AO111" s="193" t="str">
        <f>'PATRAK-F'!AK111</f>
        <v/>
      </c>
      <c r="AP111" s="193" t="str">
        <f>'PATRAK-F'!AL111</f>
        <v/>
      </c>
      <c r="AQ111" s="193" t="str">
        <f>'PATRAK-F'!AM111</f>
        <v/>
      </c>
      <c r="AR111" s="226" t="str">
        <f>'PATRAK-F'!AN111</f>
        <v/>
      </c>
      <c r="AS111" s="193" t="str">
        <f>'PATRAK-F'!AO111</f>
        <v/>
      </c>
      <c r="AT111" s="193" t="str">
        <f>'PATRAK-F'!AP111</f>
        <v/>
      </c>
      <c r="AU111" s="193" t="str">
        <f>'PATRAK-F'!AQ111</f>
        <v/>
      </c>
      <c r="AV111" s="193" t="str">
        <f>'PATRAK-F'!AR111</f>
        <v/>
      </c>
      <c r="AW111" s="193" t="str">
        <f>'PATRAK-F'!AS111</f>
        <v xml:space="preserve"> </v>
      </c>
    </row>
    <row r="112" spans="25:49" hidden="1">
      <c r="Y112" s="223" t="s">
        <v>80</v>
      </c>
      <c r="Z112" s="223">
        <v>2</v>
      </c>
      <c r="AA112" s="193">
        <f>'PATRAK-F'!W112</f>
        <v>1</v>
      </c>
      <c r="AB112" s="193" t="str">
        <f>'PATRAK-F'!X112</f>
        <v>પટેલ બ્રિજેશકુમાર કાળાભાઈ</v>
      </c>
      <c r="AC112" s="193">
        <f>'PATRAK-F'!Y112</f>
        <v>161</v>
      </c>
      <c r="AD112" s="193" t="str">
        <f>'PATRAK-F'!Z112</f>
        <v>A</v>
      </c>
      <c r="AE112" s="193">
        <f>'PATRAK-F'!AA112</f>
        <v>172</v>
      </c>
      <c r="AF112" s="193" t="str">
        <f>'PATRAK-F'!AB112</f>
        <v>A</v>
      </c>
      <c r="AG112" s="193" t="e">
        <f>'PATRAK-F'!AC112</f>
        <v>#REF!</v>
      </c>
      <c r="AH112" s="193" t="e">
        <f>'PATRAK-F'!AD112</f>
        <v>#REF!</v>
      </c>
      <c r="AI112" s="193">
        <f>'PATRAK-F'!AE112</f>
        <v>172</v>
      </c>
      <c r="AJ112" s="193" t="str">
        <f>'PATRAK-F'!AF112</f>
        <v>A</v>
      </c>
      <c r="AK112" s="193">
        <f>'PATRAK-F'!AG112</f>
        <v>182</v>
      </c>
      <c r="AL112" s="193" t="str">
        <f>'PATRAK-F'!AH112</f>
        <v>A</v>
      </c>
      <c r="AM112" s="193">
        <f>'PATRAK-F'!AI112</f>
        <v>165</v>
      </c>
      <c r="AN112" s="193" t="str">
        <f>'PATRAK-F'!AJ112</f>
        <v>A</v>
      </c>
      <c r="AO112" s="193">
        <f>'PATRAK-F'!AK112</f>
        <v>852</v>
      </c>
      <c r="AP112" s="193" t="str">
        <f>'PATRAK-F'!AL112</f>
        <v>A</v>
      </c>
      <c r="AQ112" s="193">
        <f>'PATRAK-F'!AM112</f>
        <v>10251</v>
      </c>
      <c r="AR112" s="226">
        <f>'PATRAK-F'!AN112</f>
        <v>40544</v>
      </c>
      <c r="AS112" s="193" t="str">
        <f>'PATRAK-F'!AO112</f>
        <v>અંબિકાનગર</v>
      </c>
      <c r="AT112" s="193" t="str">
        <f>'PATRAK-F'!AP112</f>
        <v>કાળાભાઈ</v>
      </c>
      <c r="AU112" s="193" t="str">
        <f>'PATRAK-F'!AQ112</f>
        <v>કોકિલાબેન</v>
      </c>
      <c r="AV112" s="193">
        <f>'PATRAK-F'!AR112</f>
        <v>7778031603</v>
      </c>
      <c r="AW112" s="193" t="str">
        <f>'PATRAK-F'!AS112</f>
        <v>24060404501 1510001</v>
      </c>
    </row>
    <row r="113" spans="25:49" hidden="1">
      <c r="Y113" s="38" t="s">
        <v>90</v>
      </c>
      <c r="Z113" s="38">
        <v>2</v>
      </c>
      <c r="AA113" s="193">
        <f>'PATRAK-F'!W113</f>
        <v>2</v>
      </c>
      <c r="AB113" s="193" t="str">
        <f>'PATRAK-F'!X113</f>
        <v/>
      </c>
      <c r="AC113" s="193">
        <f>'PATRAK-F'!Y113</f>
        <v>0</v>
      </c>
      <c r="AD113" s="193" t="str">
        <f>'PATRAK-F'!Z113</f>
        <v>E</v>
      </c>
      <c r="AE113" s="193">
        <f>'PATRAK-F'!AA113</f>
        <v>0</v>
      </c>
      <c r="AF113" s="193" t="str">
        <f>'PATRAK-F'!AB113</f>
        <v>E</v>
      </c>
      <c r="AG113" s="193" t="e">
        <f>'PATRAK-F'!AC113</f>
        <v>#REF!</v>
      </c>
      <c r="AH113" s="193" t="e">
        <f>'PATRAK-F'!AD113</f>
        <v>#REF!</v>
      </c>
      <c r="AI113" s="193">
        <f>'PATRAK-F'!AE113</f>
        <v>0</v>
      </c>
      <c r="AJ113" s="193" t="str">
        <f>'PATRAK-F'!AF113</f>
        <v>E</v>
      </c>
      <c r="AK113" s="193">
        <f>'PATRAK-F'!AG113</f>
        <v>0</v>
      </c>
      <c r="AL113" s="193" t="str">
        <f>'PATRAK-F'!AH113</f>
        <v>E</v>
      </c>
      <c r="AM113" s="193" t="str">
        <f>'PATRAK-F'!AI113</f>
        <v/>
      </c>
      <c r="AN113" s="193" t="str">
        <f>'PATRAK-F'!AJ113</f>
        <v/>
      </c>
      <c r="AO113" s="193" t="str">
        <f>'PATRAK-F'!AK113</f>
        <v/>
      </c>
      <c r="AP113" s="193" t="str">
        <f>'PATRAK-F'!AL113</f>
        <v/>
      </c>
      <c r="AQ113" s="193" t="str">
        <f>'PATRAK-F'!AM113</f>
        <v/>
      </c>
      <c r="AR113" s="226" t="str">
        <f>'PATRAK-F'!AN113</f>
        <v/>
      </c>
      <c r="AS113" s="193" t="str">
        <f>'PATRAK-F'!AO113</f>
        <v/>
      </c>
      <c r="AT113" s="193" t="str">
        <f>'PATRAK-F'!AP113</f>
        <v/>
      </c>
      <c r="AU113" s="193" t="str">
        <f>'PATRAK-F'!AQ113</f>
        <v/>
      </c>
      <c r="AV113" s="193" t="str">
        <f>'PATRAK-F'!AR113</f>
        <v/>
      </c>
      <c r="AW113" s="193" t="str">
        <f>'PATRAK-F'!AS113</f>
        <v xml:space="preserve"> </v>
      </c>
    </row>
    <row r="114" spans="25:49" hidden="1">
      <c r="Y114" s="38" t="s">
        <v>94</v>
      </c>
      <c r="Z114" s="38">
        <v>2</v>
      </c>
      <c r="AA114" s="193">
        <f>'PATRAK-F'!W114</f>
        <v>3</v>
      </c>
      <c r="AB114" s="193" t="str">
        <f>'PATRAK-F'!X114</f>
        <v/>
      </c>
      <c r="AC114" s="193">
        <f>'PATRAK-F'!Y114</f>
        <v>0</v>
      </c>
      <c r="AD114" s="193" t="str">
        <f>'PATRAK-F'!Z114</f>
        <v>E</v>
      </c>
      <c r="AE114" s="193">
        <f>'PATRAK-F'!AA114</f>
        <v>0</v>
      </c>
      <c r="AF114" s="193" t="str">
        <f>'PATRAK-F'!AB114</f>
        <v>E</v>
      </c>
      <c r="AG114" s="193" t="e">
        <f>'PATRAK-F'!AC114</f>
        <v>#REF!</v>
      </c>
      <c r="AH114" s="193" t="e">
        <f>'PATRAK-F'!AD114</f>
        <v>#REF!</v>
      </c>
      <c r="AI114" s="193">
        <f>'PATRAK-F'!AE114</f>
        <v>0</v>
      </c>
      <c r="AJ114" s="193" t="str">
        <f>'PATRAK-F'!AF114</f>
        <v>E</v>
      </c>
      <c r="AK114" s="193">
        <f>'PATRAK-F'!AG114</f>
        <v>0</v>
      </c>
      <c r="AL114" s="193" t="str">
        <f>'PATRAK-F'!AH114</f>
        <v>E</v>
      </c>
      <c r="AM114" s="193" t="str">
        <f>'PATRAK-F'!AI114</f>
        <v/>
      </c>
      <c r="AN114" s="193" t="str">
        <f>'PATRAK-F'!AJ114</f>
        <v/>
      </c>
      <c r="AO114" s="193" t="str">
        <f>'PATRAK-F'!AK114</f>
        <v/>
      </c>
      <c r="AP114" s="193" t="str">
        <f>'PATRAK-F'!AL114</f>
        <v/>
      </c>
      <c r="AQ114" s="193" t="str">
        <f>'PATRAK-F'!AM114</f>
        <v/>
      </c>
      <c r="AR114" s="226" t="str">
        <f>'PATRAK-F'!AN114</f>
        <v/>
      </c>
      <c r="AS114" s="193" t="str">
        <f>'PATRAK-F'!AO114</f>
        <v/>
      </c>
      <c r="AT114" s="193" t="str">
        <f>'PATRAK-F'!AP114</f>
        <v/>
      </c>
      <c r="AU114" s="193" t="str">
        <f>'PATRAK-F'!AQ114</f>
        <v/>
      </c>
      <c r="AV114" s="193" t="str">
        <f>'PATRAK-F'!AR114</f>
        <v/>
      </c>
      <c r="AW114" s="193" t="str">
        <f>'PATRAK-F'!AS114</f>
        <v xml:space="preserve"> </v>
      </c>
    </row>
    <row r="115" spans="25:49" hidden="1">
      <c r="Y115" s="38" t="s">
        <v>101</v>
      </c>
      <c r="Z115" s="38">
        <v>2</v>
      </c>
      <c r="AA115" s="193">
        <f>'PATRAK-F'!W115</f>
        <v>4</v>
      </c>
      <c r="AB115" s="193" t="str">
        <f>'PATRAK-F'!X115</f>
        <v/>
      </c>
      <c r="AC115" s="193">
        <f>'PATRAK-F'!Y115</f>
        <v>0</v>
      </c>
      <c r="AD115" s="193" t="str">
        <f>'PATRAK-F'!Z115</f>
        <v>E</v>
      </c>
      <c r="AE115" s="193">
        <f>'PATRAK-F'!AA115</f>
        <v>0</v>
      </c>
      <c r="AF115" s="193" t="str">
        <f>'PATRAK-F'!AB115</f>
        <v>E</v>
      </c>
      <c r="AG115" s="193" t="e">
        <f>'PATRAK-F'!AC115</f>
        <v>#REF!</v>
      </c>
      <c r="AH115" s="193" t="e">
        <f>'PATRAK-F'!AD115</f>
        <v>#REF!</v>
      </c>
      <c r="AI115" s="193">
        <f>'PATRAK-F'!AE115</f>
        <v>0</v>
      </c>
      <c r="AJ115" s="193" t="str">
        <f>'PATRAK-F'!AF115</f>
        <v>E</v>
      </c>
      <c r="AK115" s="193">
        <f>'PATRAK-F'!AG115</f>
        <v>0</v>
      </c>
      <c r="AL115" s="193" t="str">
        <f>'PATRAK-F'!AH115</f>
        <v>E</v>
      </c>
      <c r="AM115" s="193" t="str">
        <f>'PATRAK-F'!AI115</f>
        <v/>
      </c>
      <c r="AN115" s="193" t="str">
        <f>'PATRAK-F'!AJ115</f>
        <v/>
      </c>
      <c r="AO115" s="193" t="str">
        <f>'PATRAK-F'!AK115</f>
        <v/>
      </c>
      <c r="AP115" s="193" t="str">
        <f>'PATRAK-F'!AL115</f>
        <v/>
      </c>
      <c r="AQ115" s="193" t="str">
        <f>'PATRAK-F'!AM115</f>
        <v/>
      </c>
      <c r="AR115" s="226" t="str">
        <f>'PATRAK-F'!AN115</f>
        <v/>
      </c>
      <c r="AS115" s="193" t="str">
        <f>'PATRAK-F'!AO115</f>
        <v/>
      </c>
      <c r="AT115" s="193" t="str">
        <f>'PATRAK-F'!AP115</f>
        <v/>
      </c>
      <c r="AU115" s="193" t="str">
        <f>'PATRAK-F'!AQ115</f>
        <v/>
      </c>
      <c r="AV115" s="193" t="str">
        <f>'PATRAK-F'!AR115</f>
        <v/>
      </c>
      <c r="AW115" s="193" t="str">
        <f>'PATRAK-F'!AS115</f>
        <v xml:space="preserve"> </v>
      </c>
    </row>
    <row r="116" spans="25:49" hidden="1">
      <c r="Y116" s="38" t="s">
        <v>104</v>
      </c>
      <c r="Z116" s="38">
        <v>2</v>
      </c>
      <c r="AA116" s="193">
        <f>'PATRAK-F'!W116</f>
        <v>5</v>
      </c>
      <c r="AB116" s="193" t="str">
        <f>'PATRAK-F'!X116</f>
        <v/>
      </c>
      <c r="AC116" s="193">
        <f>'PATRAK-F'!Y116</f>
        <v>0</v>
      </c>
      <c r="AD116" s="193" t="str">
        <f>'PATRAK-F'!Z116</f>
        <v>E</v>
      </c>
      <c r="AE116" s="193">
        <f>'PATRAK-F'!AA116</f>
        <v>0</v>
      </c>
      <c r="AF116" s="193" t="str">
        <f>'PATRAK-F'!AB116</f>
        <v>E</v>
      </c>
      <c r="AG116" s="193" t="e">
        <f>'PATRAK-F'!AC116</f>
        <v>#REF!</v>
      </c>
      <c r="AH116" s="193" t="e">
        <f>'PATRAK-F'!AD116</f>
        <v>#REF!</v>
      </c>
      <c r="AI116" s="193">
        <f>'PATRAK-F'!AE116</f>
        <v>0</v>
      </c>
      <c r="AJ116" s="193" t="str">
        <f>'PATRAK-F'!AF116</f>
        <v>E</v>
      </c>
      <c r="AK116" s="193">
        <f>'PATRAK-F'!AG116</f>
        <v>0</v>
      </c>
      <c r="AL116" s="193" t="str">
        <f>'PATRAK-F'!AH116</f>
        <v>E</v>
      </c>
      <c r="AM116" s="193" t="str">
        <f>'PATRAK-F'!AI116</f>
        <v/>
      </c>
      <c r="AN116" s="193" t="str">
        <f>'PATRAK-F'!AJ116</f>
        <v/>
      </c>
      <c r="AO116" s="193" t="str">
        <f>'PATRAK-F'!AK116</f>
        <v/>
      </c>
      <c r="AP116" s="193" t="str">
        <f>'PATRAK-F'!AL116</f>
        <v/>
      </c>
      <c r="AQ116" s="193" t="str">
        <f>'PATRAK-F'!AM116</f>
        <v/>
      </c>
      <c r="AR116" s="226" t="str">
        <f>'PATRAK-F'!AN116</f>
        <v/>
      </c>
      <c r="AS116" s="193" t="str">
        <f>'PATRAK-F'!AO116</f>
        <v/>
      </c>
      <c r="AT116" s="193" t="str">
        <f>'PATRAK-F'!AP116</f>
        <v/>
      </c>
      <c r="AU116" s="193" t="str">
        <f>'PATRAK-F'!AQ116</f>
        <v/>
      </c>
      <c r="AV116" s="193" t="str">
        <f>'PATRAK-F'!AR116</f>
        <v/>
      </c>
      <c r="AW116" s="193" t="str">
        <f>'PATRAK-F'!AS116</f>
        <v xml:space="preserve"> </v>
      </c>
    </row>
    <row r="117" spans="25:49" hidden="1">
      <c r="Y117" s="38" t="s">
        <v>106</v>
      </c>
      <c r="Z117" s="38">
        <v>2</v>
      </c>
      <c r="AA117" s="193">
        <f>'PATRAK-F'!W117</f>
        <v>6</v>
      </c>
      <c r="AB117" s="193" t="str">
        <f>'PATRAK-F'!X117</f>
        <v/>
      </c>
      <c r="AC117" s="193">
        <f>'PATRAK-F'!Y117</f>
        <v>0</v>
      </c>
      <c r="AD117" s="193" t="str">
        <f>'PATRAK-F'!Z117</f>
        <v>E</v>
      </c>
      <c r="AE117" s="193">
        <f>'PATRAK-F'!AA117</f>
        <v>0</v>
      </c>
      <c r="AF117" s="193" t="str">
        <f>'PATRAK-F'!AB117</f>
        <v>E</v>
      </c>
      <c r="AG117" s="193" t="e">
        <f>'PATRAK-F'!AC117</f>
        <v>#REF!</v>
      </c>
      <c r="AH117" s="193" t="e">
        <f>'PATRAK-F'!AD117</f>
        <v>#REF!</v>
      </c>
      <c r="AI117" s="193">
        <f>'PATRAK-F'!AE117</f>
        <v>0</v>
      </c>
      <c r="AJ117" s="193" t="str">
        <f>'PATRAK-F'!AF117</f>
        <v>E</v>
      </c>
      <c r="AK117" s="193">
        <f>'PATRAK-F'!AG117</f>
        <v>0</v>
      </c>
      <c r="AL117" s="193" t="str">
        <f>'PATRAK-F'!AH117</f>
        <v>E</v>
      </c>
      <c r="AM117" s="193" t="str">
        <f>'PATRAK-F'!AI117</f>
        <v/>
      </c>
      <c r="AN117" s="193" t="str">
        <f>'PATRAK-F'!AJ117</f>
        <v/>
      </c>
      <c r="AO117" s="193" t="str">
        <f>'PATRAK-F'!AK117</f>
        <v/>
      </c>
      <c r="AP117" s="193" t="str">
        <f>'PATRAK-F'!AL117</f>
        <v/>
      </c>
      <c r="AQ117" s="193" t="str">
        <f>'PATRAK-F'!AM117</f>
        <v/>
      </c>
      <c r="AR117" s="226" t="str">
        <f>'PATRAK-F'!AN117</f>
        <v/>
      </c>
      <c r="AS117" s="193" t="str">
        <f>'PATRAK-F'!AO117</f>
        <v/>
      </c>
      <c r="AT117" s="193" t="str">
        <f>'PATRAK-F'!AP117</f>
        <v/>
      </c>
      <c r="AU117" s="193" t="str">
        <f>'PATRAK-F'!AQ117</f>
        <v/>
      </c>
      <c r="AV117" s="193" t="str">
        <f>'PATRAK-F'!AR117</f>
        <v/>
      </c>
      <c r="AW117" s="193" t="str">
        <f>'PATRAK-F'!AS117</f>
        <v xml:space="preserve"> </v>
      </c>
    </row>
    <row r="118" spans="25:49" hidden="1">
      <c r="Y118" s="38" t="s">
        <v>279</v>
      </c>
      <c r="Z118" s="38">
        <v>2</v>
      </c>
      <c r="AA118" s="193">
        <f>'PATRAK-F'!W118</f>
        <v>7</v>
      </c>
      <c r="AB118" s="193" t="str">
        <f>'PATRAK-F'!X118</f>
        <v/>
      </c>
      <c r="AC118" s="193">
        <f>'PATRAK-F'!Y118</f>
        <v>0</v>
      </c>
      <c r="AD118" s="193" t="str">
        <f>'PATRAK-F'!Z118</f>
        <v>E</v>
      </c>
      <c r="AE118" s="193">
        <f>'PATRAK-F'!AA118</f>
        <v>0</v>
      </c>
      <c r="AF118" s="193" t="str">
        <f>'PATRAK-F'!AB118</f>
        <v>E</v>
      </c>
      <c r="AG118" s="193" t="e">
        <f>'PATRAK-F'!AC118</f>
        <v>#REF!</v>
      </c>
      <c r="AH118" s="193" t="e">
        <f>'PATRAK-F'!AD118</f>
        <v>#REF!</v>
      </c>
      <c r="AI118" s="193">
        <f>'PATRAK-F'!AE118</f>
        <v>0</v>
      </c>
      <c r="AJ118" s="193" t="str">
        <f>'PATRAK-F'!AF118</f>
        <v>E</v>
      </c>
      <c r="AK118" s="193">
        <f>'PATRAK-F'!AG118</f>
        <v>0</v>
      </c>
      <c r="AL118" s="193" t="str">
        <f>'PATRAK-F'!AH118</f>
        <v>E</v>
      </c>
      <c r="AM118" s="193" t="str">
        <f>'PATRAK-F'!AI118</f>
        <v/>
      </c>
      <c r="AN118" s="193" t="str">
        <f>'PATRAK-F'!AJ118</f>
        <v/>
      </c>
      <c r="AO118" s="193" t="str">
        <f>'PATRAK-F'!AK118</f>
        <v/>
      </c>
      <c r="AP118" s="193" t="str">
        <f>'PATRAK-F'!AL118</f>
        <v/>
      </c>
      <c r="AQ118" s="193" t="str">
        <f>'PATRAK-F'!AM118</f>
        <v/>
      </c>
      <c r="AR118" s="226" t="str">
        <f>'PATRAK-F'!AN118</f>
        <v/>
      </c>
      <c r="AS118" s="193" t="str">
        <f>'PATRAK-F'!AO118</f>
        <v/>
      </c>
      <c r="AT118" s="193" t="str">
        <f>'PATRAK-F'!AP118</f>
        <v/>
      </c>
      <c r="AU118" s="193" t="str">
        <f>'PATRAK-F'!AQ118</f>
        <v/>
      </c>
      <c r="AV118" s="193" t="str">
        <f>'PATRAK-F'!AR118</f>
        <v/>
      </c>
      <c r="AW118" s="193" t="str">
        <f>'PATRAK-F'!AS118</f>
        <v xml:space="preserve"> </v>
      </c>
    </row>
    <row r="119" spans="25:49" hidden="1">
      <c r="Y119" s="38" t="s">
        <v>280</v>
      </c>
      <c r="Z119" s="38">
        <v>2</v>
      </c>
      <c r="AA119" s="193">
        <f>'PATRAK-F'!W119</f>
        <v>8</v>
      </c>
      <c r="AB119" s="193" t="str">
        <f>'PATRAK-F'!X119</f>
        <v/>
      </c>
      <c r="AC119" s="193">
        <f>'PATRAK-F'!Y119</f>
        <v>0</v>
      </c>
      <c r="AD119" s="193" t="str">
        <f>'PATRAK-F'!Z119</f>
        <v>E</v>
      </c>
      <c r="AE119" s="193">
        <f>'PATRAK-F'!AA119</f>
        <v>0</v>
      </c>
      <c r="AF119" s="193" t="str">
        <f>'PATRAK-F'!AB119</f>
        <v>E</v>
      </c>
      <c r="AG119" s="193" t="e">
        <f>'PATRAK-F'!AC119</f>
        <v>#REF!</v>
      </c>
      <c r="AH119" s="193" t="e">
        <f>'PATRAK-F'!AD119</f>
        <v>#REF!</v>
      </c>
      <c r="AI119" s="193">
        <f>'PATRAK-F'!AE119</f>
        <v>0</v>
      </c>
      <c r="AJ119" s="193" t="str">
        <f>'PATRAK-F'!AF119</f>
        <v>E</v>
      </c>
      <c r="AK119" s="193">
        <f>'PATRAK-F'!AG119</f>
        <v>0</v>
      </c>
      <c r="AL119" s="193" t="str">
        <f>'PATRAK-F'!AH119</f>
        <v>E</v>
      </c>
      <c r="AM119" s="193" t="str">
        <f>'PATRAK-F'!AI119</f>
        <v/>
      </c>
      <c r="AN119" s="193" t="str">
        <f>'PATRAK-F'!AJ119</f>
        <v/>
      </c>
      <c r="AO119" s="193" t="str">
        <f>'PATRAK-F'!AK119</f>
        <v/>
      </c>
      <c r="AP119" s="193" t="str">
        <f>'PATRAK-F'!AL119</f>
        <v/>
      </c>
      <c r="AQ119" s="193" t="str">
        <f>'PATRAK-F'!AM119</f>
        <v/>
      </c>
      <c r="AR119" s="226" t="str">
        <f>'PATRAK-F'!AN119</f>
        <v/>
      </c>
      <c r="AS119" s="193" t="str">
        <f>'PATRAK-F'!AO119</f>
        <v/>
      </c>
      <c r="AT119" s="193" t="str">
        <f>'PATRAK-F'!AP119</f>
        <v/>
      </c>
      <c r="AU119" s="193" t="str">
        <f>'PATRAK-F'!AQ119</f>
        <v/>
      </c>
      <c r="AV119" s="193" t="str">
        <f>'PATRAK-F'!AR119</f>
        <v/>
      </c>
      <c r="AW119" s="193" t="str">
        <f>'PATRAK-F'!AS119</f>
        <v xml:space="preserve"> </v>
      </c>
    </row>
    <row r="120" spans="25:49" hidden="1">
      <c r="Y120" s="38" t="s">
        <v>281</v>
      </c>
      <c r="Z120" s="38">
        <v>2</v>
      </c>
      <c r="AA120" s="193">
        <f>'PATRAK-F'!W120</f>
        <v>9</v>
      </c>
      <c r="AB120" s="193" t="str">
        <f>'PATRAK-F'!X120</f>
        <v/>
      </c>
      <c r="AC120" s="193">
        <f>'PATRAK-F'!Y120</f>
        <v>0</v>
      </c>
      <c r="AD120" s="193" t="str">
        <f>'PATRAK-F'!Z120</f>
        <v>E</v>
      </c>
      <c r="AE120" s="193">
        <f>'PATRAK-F'!AA120</f>
        <v>0</v>
      </c>
      <c r="AF120" s="193" t="str">
        <f>'PATRAK-F'!AB120</f>
        <v>E</v>
      </c>
      <c r="AG120" s="193" t="e">
        <f>'PATRAK-F'!AC120</f>
        <v>#REF!</v>
      </c>
      <c r="AH120" s="193" t="e">
        <f>'PATRAK-F'!AD120</f>
        <v>#REF!</v>
      </c>
      <c r="AI120" s="193">
        <f>'PATRAK-F'!AE120</f>
        <v>0</v>
      </c>
      <c r="AJ120" s="193" t="str">
        <f>'PATRAK-F'!AF120</f>
        <v>E</v>
      </c>
      <c r="AK120" s="193">
        <f>'PATRAK-F'!AG120</f>
        <v>0</v>
      </c>
      <c r="AL120" s="193" t="str">
        <f>'PATRAK-F'!AH120</f>
        <v>E</v>
      </c>
      <c r="AM120" s="193" t="str">
        <f>'PATRAK-F'!AI120</f>
        <v/>
      </c>
      <c r="AN120" s="193" t="str">
        <f>'PATRAK-F'!AJ120</f>
        <v/>
      </c>
      <c r="AO120" s="193" t="str">
        <f>'PATRAK-F'!AK120</f>
        <v/>
      </c>
      <c r="AP120" s="193" t="str">
        <f>'PATRAK-F'!AL120</f>
        <v/>
      </c>
      <c r="AQ120" s="193" t="str">
        <f>'PATRAK-F'!AM120</f>
        <v/>
      </c>
      <c r="AR120" s="226" t="str">
        <f>'PATRAK-F'!AN120</f>
        <v/>
      </c>
      <c r="AS120" s="193" t="str">
        <f>'PATRAK-F'!AO120</f>
        <v/>
      </c>
      <c r="AT120" s="193" t="str">
        <f>'PATRAK-F'!AP120</f>
        <v/>
      </c>
      <c r="AU120" s="193" t="str">
        <f>'PATRAK-F'!AQ120</f>
        <v/>
      </c>
      <c r="AV120" s="193" t="str">
        <f>'PATRAK-F'!AR120</f>
        <v/>
      </c>
      <c r="AW120" s="193" t="str">
        <f>'PATRAK-F'!AS120</f>
        <v xml:space="preserve"> </v>
      </c>
    </row>
    <row r="121" spans="25:49" hidden="1">
      <c r="Y121" s="38" t="s">
        <v>282</v>
      </c>
      <c r="Z121" s="38">
        <v>2</v>
      </c>
      <c r="AA121" s="193">
        <f>'PATRAK-F'!W121</f>
        <v>10</v>
      </c>
      <c r="AB121" s="193" t="str">
        <f>'PATRAK-F'!X121</f>
        <v/>
      </c>
      <c r="AC121" s="193">
        <f>'PATRAK-F'!Y121</f>
        <v>0</v>
      </c>
      <c r="AD121" s="193" t="str">
        <f>'PATRAK-F'!Z121</f>
        <v>E</v>
      </c>
      <c r="AE121" s="193">
        <f>'PATRAK-F'!AA121</f>
        <v>0</v>
      </c>
      <c r="AF121" s="193" t="str">
        <f>'PATRAK-F'!AB121</f>
        <v>E</v>
      </c>
      <c r="AG121" s="193" t="e">
        <f>'PATRAK-F'!AC121</f>
        <v>#REF!</v>
      </c>
      <c r="AH121" s="193" t="e">
        <f>'PATRAK-F'!AD121</f>
        <v>#REF!</v>
      </c>
      <c r="AI121" s="193">
        <f>'PATRAK-F'!AE121</f>
        <v>0</v>
      </c>
      <c r="AJ121" s="193" t="str">
        <f>'PATRAK-F'!AF121</f>
        <v>E</v>
      </c>
      <c r="AK121" s="193">
        <f>'PATRAK-F'!AG121</f>
        <v>0</v>
      </c>
      <c r="AL121" s="193" t="str">
        <f>'PATRAK-F'!AH121</f>
        <v>E</v>
      </c>
      <c r="AM121" s="193" t="str">
        <f>'PATRAK-F'!AI121</f>
        <v/>
      </c>
      <c r="AN121" s="193" t="str">
        <f>'PATRAK-F'!AJ121</f>
        <v/>
      </c>
      <c r="AO121" s="193" t="str">
        <f>'PATRAK-F'!AK121</f>
        <v/>
      </c>
      <c r="AP121" s="193" t="str">
        <f>'PATRAK-F'!AL121</f>
        <v/>
      </c>
      <c r="AQ121" s="193" t="str">
        <f>'PATRAK-F'!AM121</f>
        <v/>
      </c>
      <c r="AR121" s="226" t="str">
        <f>'PATRAK-F'!AN121</f>
        <v/>
      </c>
      <c r="AS121" s="193" t="str">
        <f>'PATRAK-F'!AO121</f>
        <v/>
      </c>
      <c r="AT121" s="193" t="str">
        <f>'PATRAK-F'!AP121</f>
        <v/>
      </c>
      <c r="AU121" s="193" t="str">
        <f>'PATRAK-F'!AQ121</f>
        <v/>
      </c>
      <c r="AV121" s="193" t="str">
        <f>'PATRAK-F'!AR121</f>
        <v/>
      </c>
      <c r="AW121" s="193" t="str">
        <f>'PATRAK-F'!AS121</f>
        <v xml:space="preserve"> </v>
      </c>
    </row>
    <row r="122" spans="25:49" hidden="1">
      <c r="Y122" s="38" t="s">
        <v>283</v>
      </c>
      <c r="Z122" s="38">
        <v>2</v>
      </c>
      <c r="AA122" s="193">
        <f>'PATRAK-F'!W122</f>
        <v>11</v>
      </c>
      <c r="AB122" s="193" t="str">
        <f>'PATRAK-F'!X122</f>
        <v/>
      </c>
      <c r="AC122" s="193">
        <f>'PATRAK-F'!Y122</f>
        <v>0</v>
      </c>
      <c r="AD122" s="193" t="str">
        <f>'PATRAK-F'!Z122</f>
        <v>E</v>
      </c>
      <c r="AE122" s="193">
        <f>'PATRAK-F'!AA122</f>
        <v>0</v>
      </c>
      <c r="AF122" s="193" t="str">
        <f>'PATRAK-F'!AB122</f>
        <v>E</v>
      </c>
      <c r="AG122" s="193" t="e">
        <f>'PATRAK-F'!AC122</f>
        <v>#REF!</v>
      </c>
      <c r="AH122" s="193" t="e">
        <f>'PATRAK-F'!AD122</f>
        <v>#REF!</v>
      </c>
      <c r="AI122" s="193">
        <f>'PATRAK-F'!AE122</f>
        <v>0</v>
      </c>
      <c r="AJ122" s="193" t="str">
        <f>'PATRAK-F'!AF122</f>
        <v>E</v>
      </c>
      <c r="AK122" s="193">
        <f>'PATRAK-F'!AG122</f>
        <v>0</v>
      </c>
      <c r="AL122" s="193" t="str">
        <f>'PATRAK-F'!AH122</f>
        <v>E</v>
      </c>
      <c r="AM122" s="193" t="str">
        <f>'PATRAK-F'!AI122</f>
        <v/>
      </c>
      <c r="AN122" s="193" t="str">
        <f>'PATRAK-F'!AJ122</f>
        <v/>
      </c>
      <c r="AO122" s="193" t="str">
        <f>'PATRAK-F'!AK122</f>
        <v/>
      </c>
      <c r="AP122" s="193" t="str">
        <f>'PATRAK-F'!AL122</f>
        <v/>
      </c>
      <c r="AQ122" s="193" t="str">
        <f>'PATRAK-F'!AM122</f>
        <v/>
      </c>
      <c r="AR122" s="226" t="str">
        <f>'PATRAK-F'!AN122</f>
        <v/>
      </c>
      <c r="AS122" s="193" t="str">
        <f>'PATRAK-F'!AO122</f>
        <v/>
      </c>
      <c r="AT122" s="193" t="str">
        <f>'PATRAK-F'!AP122</f>
        <v/>
      </c>
      <c r="AU122" s="193" t="str">
        <f>'PATRAK-F'!AQ122</f>
        <v/>
      </c>
      <c r="AV122" s="193" t="str">
        <f>'PATRAK-F'!AR122</f>
        <v/>
      </c>
      <c r="AW122" s="193" t="str">
        <f>'PATRAK-F'!AS122</f>
        <v xml:space="preserve"> </v>
      </c>
    </row>
    <row r="123" spans="25:49" hidden="1">
      <c r="Y123" s="38" t="s">
        <v>284</v>
      </c>
      <c r="Z123" s="38">
        <v>2</v>
      </c>
      <c r="AA123" s="193">
        <f>'PATRAK-F'!W123</f>
        <v>12</v>
      </c>
      <c r="AB123" s="193" t="str">
        <f>'PATRAK-F'!X123</f>
        <v/>
      </c>
      <c r="AC123" s="193">
        <f>'PATRAK-F'!Y123</f>
        <v>0</v>
      </c>
      <c r="AD123" s="193" t="str">
        <f>'PATRAK-F'!Z123</f>
        <v>E</v>
      </c>
      <c r="AE123" s="193">
        <f>'PATRAK-F'!AA123</f>
        <v>0</v>
      </c>
      <c r="AF123" s="193" t="str">
        <f>'PATRAK-F'!AB123</f>
        <v>E</v>
      </c>
      <c r="AG123" s="193" t="e">
        <f>'PATRAK-F'!AC123</f>
        <v>#REF!</v>
      </c>
      <c r="AH123" s="193" t="e">
        <f>'PATRAK-F'!AD123</f>
        <v>#REF!</v>
      </c>
      <c r="AI123" s="193">
        <f>'PATRAK-F'!AE123</f>
        <v>0</v>
      </c>
      <c r="AJ123" s="193" t="str">
        <f>'PATRAK-F'!AF123</f>
        <v>E</v>
      </c>
      <c r="AK123" s="193">
        <f>'PATRAK-F'!AG123</f>
        <v>0</v>
      </c>
      <c r="AL123" s="193" t="str">
        <f>'PATRAK-F'!AH123</f>
        <v>E</v>
      </c>
      <c r="AM123" s="193" t="str">
        <f>'PATRAK-F'!AI123</f>
        <v/>
      </c>
      <c r="AN123" s="193" t="str">
        <f>'PATRAK-F'!AJ123</f>
        <v/>
      </c>
      <c r="AO123" s="193" t="str">
        <f>'PATRAK-F'!AK123</f>
        <v/>
      </c>
      <c r="AP123" s="193" t="str">
        <f>'PATRAK-F'!AL123</f>
        <v/>
      </c>
      <c r="AQ123" s="193" t="str">
        <f>'PATRAK-F'!AM123</f>
        <v/>
      </c>
      <c r="AR123" s="226" t="str">
        <f>'PATRAK-F'!AN123</f>
        <v/>
      </c>
      <c r="AS123" s="193" t="str">
        <f>'PATRAK-F'!AO123</f>
        <v/>
      </c>
      <c r="AT123" s="193" t="str">
        <f>'PATRAK-F'!AP123</f>
        <v/>
      </c>
      <c r="AU123" s="193" t="str">
        <f>'PATRAK-F'!AQ123</f>
        <v/>
      </c>
      <c r="AV123" s="193" t="str">
        <f>'PATRAK-F'!AR123</f>
        <v/>
      </c>
      <c r="AW123" s="193" t="str">
        <f>'PATRAK-F'!AS123</f>
        <v xml:space="preserve"> </v>
      </c>
    </row>
    <row r="124" spans="25:49" hidden="1">
      <c r="Y124" s="38" t="s">
        <v>285</v>
      </c>
      <c r="Z124" s="38">
        <v>2</v>
      </c>
      <c r="AA124" s="193">
        <f>'PATRAK-F'!W124</f>
        <v>13</v>
      </c>
      <c r="AB124" s="193" t="str">
        <f>'PATRAK-F'!X124</f>
        <v/>
      </c>
      <c r="AC124" s="193">
        <f>'PATRAK-F'!Y124</f>
        <v>0</v>
      </c>
      <c r="AD124" s="193" t="str">
        <f>'PATRAK-F'!Z124</f>
        <v>E</v>
      </c>
      <c r="AE124" s="193">
        <f>'PATRAK-F'!AA124</f>
        <v>0</v>
      </c>
      <c r="AF124" s="193" t="str">
        <f>'PATRAK-F'!AB124</f>
        <v>E</v>
      </c>
      <c r="AG124" s="193" t="e">
        <f>'PATRAK-F'!AC124</f>
        <v>#REF!</v>
      </c>
      <c r="AH124" s="193" t="e">
        <f>'PATRAK-F'!AD124</f>
        <v>#REF!</v>
      </c>
      <c r="AI124" s="193">
        <f>'PATRAK-F'!AE124</f>
        <v>0</v>
      </c>
      <c r="AJ124" s="193" t="str">
        <f>'PATRAK-F'!AF124</f>
        <v>E</v>
      </c>
      <c r="AK124" s="193">
        <f>'PATRAK-F'!AG124</f>
        <v>0</v>
      </c>
      <c r="AL124" s="193" t="str">
        <f>'PATRAK-F'!AH124</f>
        <v>E</v>
      </c>
      <c r="AM124" s="193" t="str">
        <f>'PATRAK-F'!AI124</f>
        <v/>
      </c>
      <c r="AN124" s="193" t="str">
        <f>'PATRAK-F'!AJ124</f>
        <v/>
      </c>
      <c r="AO124" s="193" t="str">
        <f>'PATRAK-F'!AK124</f>
        <v/>
      </c>
      <c r="AP124" s="193" t="str">
        <f>'PATRAK-F'!AL124</f>
        <v/>
      </c>
      <c r="AQ124" s="193" t="str">
        <f>'PATRAK-F'!AM124</f>
        <v/>
      </c>
      <c r="AR124" s="226" t="str">
        <f>'PATRAK-F'!AN124</f>
        <v/>
      </c>
      <c r="AS124" s="193" t="str">
        <f>'PATRAK-F'!AO124</f>
        <v/>
      </c>
      <c r="AT124" s="193" t="str">
        <f>'PATRAK-F'!AP124</f>
        <v/>
      </c>
      <c r="AU124" s="193" t="str">
        <f>'PATRAK-F'!AQ124</f>
        <v/>
      </c>
      <c r="AV124" s="193" t="str">
        <f>'PATRAK-F'!AR124</f>
        <v/>
      </c>
      <c r="AW124" s="193" t="str">
        <f>'PATRAK-F'!AS124</f>
        <v xml:space="preserve"> </v>
      </c>
    </row>
    <row r="125" spans="25:49" hidden="1">
      <c r="Y125" s="38" t="s">
        <v>286</v>
      </c>
      <c r="Z125" s="38">
        <v>2</v>
      </c>
      <c r="AA125" s="193">
        <f>'PATRAK-F'!W125</f>
        <v>14</v>
      </c>
      <c r="AB125" s="193" t="str">
        <f>'PATRAK-F'!X125</f>
        <v/>
      </c>
      <c r="AC125" s="193">
        <f>'PATRAK-F'!Y125</f>
        <v>0</v>
      </c>
      <c r="AD125" s="193" t="str">
        <f>'PATRAK-F'!Z125</f>
        <v>E</v>
      </c>
      <c r="AE125" s="193">
        <f>'PATRAK-F'!AA125</f>
        <v>0</v>
      </c>
      <c r="AF125" s="193" t="str">
        <f>'PATRAK-F'!AB125</f>
        <v>E</v>
      </c>
      <c r="AG125" s="193" t="e">
        <f>'PATRAK-F'!AC125</f>
        <v>#REF!</v>
      </c>
      <c r="AH125" s="193" t="e">
        <f>'PATRAK-F'!AD125</f>
        <v>#REF!</v>
      </c>
      <c r="AI125" s="193">
        <f>'PATRAK-F'!AE125</f>
        <v>0</v>
      </c>
      <c r="AJ125" s="193" t="str">
        <f>'PATRAK-F'!AF125</f>
        <v>E</v>
      </c>
      <c r="AK125" s="193">
        <f>'PATRAK-F'!AG125</f>
        <v>0</v>
      </c>
      <c r="AL125" s="193" t="str">
        <f>'PATRAK-F'!AH125</f>
        <v>E</v>
      </c>
      <c r="AM125" s="193" t="str">
        <f>'PATRAK-F'!AI125</f>
        <v/>
      </c>
      <c r="AN125" s="193" t="str">
        <f>'PATRAK-F'!AJ125</f>
        <v/>
      </c>
      <c r="AO125" s="193" t="str">
        <f>'PATRAK-F'!AK125</f>
        <v/>
      </c>
      <c r="AP125" s="193" t="str">
        <f>'PATRAK-F'!AL125</f>
        <v/>
      </c>
      <c r="AQ125" s="193" t="str">
        <f>'PATRAK-F'!AM125</f>
        <v/>
      </c>
      <c r="AR125" s="226" t="str">
        <f>'PATRAK-F'!AN125</f>
        <v/>
      </c>
      <c r="AS125" s="193" t="str">
        <f>'PATRAK-F'!AO125</f>
        <v/>
      </c>
      <c r="AT125" s="193" t="str">
        <f>'PATRAK-F'!AP125</f>
        <v/>
      </c>
      <c r="AU125" s="193" t="str">
        <f>'PATRAK-F'!AQ125</f>
        <v/>
      </c>
      <c r="AV125" s="193" t="str">
        <f>'PATRAK-F'!AR125</f>
        <v/>
      </c>
      <c r="AW125" s="193" t="str">
        <f>'PATRAK-F'!AS125</f>
        <v xml:space="preserve"> </v>
      </c>
    </row>
    <row r="126" spans="25:49" hidden="1">
      <c r="Y126" s="38" t="s">
        <v>287</v>
      </c>
      <c r="Z126" s="38">
        <v>2</v>
      </c>
      <c r="AA126" s="193">
        <f>'PATRAK-F'!W126</f>
        <v>15</v>
      </c>
      <c r="AB126" s="193" t="str">
        <f>'PATRAK-F'!X126</f>
        <v/>
      </c>
      <c r="AC126" s="193">
        <f>'PATRAK-F'!Y126</f>
        <v>0</v>
      </c>
      <c r="AD126" s="193" t="str">
        <f>'PATRAK-F'!Z126</f>
        <v>E</v>
      </c>
      <c r="AE126" s="193">
        <f>'PATRAK-F'!AA126</f>
        <v>0</v>
      </c>
      <c r="AF126" s="193" t="str">
        <f>'PATRAK-F'!AB126</f>
        <v>E</v>
      </c>
      <c r="AG126" s="193" t="e">
        <f>'PATRAK-F'!AC126</f>
        <v>#REF!</v>
      </c>
      <c r="AH126" s="193" t="e">
        <f>'PATRAK-F'!AD126</f>
        <v>#REF!</v>
      </c>
      <c r="AI126" s="193">
        <f>'PATRAK-F'!AE126</f>
        <v>0</v>
      </c>
      <c r="AJ126" s="193" t="str">
        <f>'PATRAK-F'!AF126</f>
        <v>E</v>
      </c>
      <c r="AK126" s="193">
        <f>'PATRAK-F'!AG126</f>
        <v>0</v>
      </c>
      <c r="AL126" s="193" t="str">
        <f>'PATRAK-F'!AH126</f>
        <v>E</v>
      </c>
      <c r="AM126" s="193" t="str">
        <f>'PATRAK-F'!AI126</f>
        <v/>
      </c>
      <c r="AN126" s="193" t="str">
        <f>'PATRAK-F'!AJ126</f>
        <v/>
      </c>
      <c r="AO126" s="193" t="str">
        <f>'PATRAK-F'!AK126</f>
        <v/>
      </c>
      <c r="AP126" s="193" t="str">
        <f>'PATRAK-F'!AL126</f>
        <v/>
      </c>
      <c r="AQ126" s="193" t="str">
        <f>'PATRAK-F'!AM126</f>
        <v/>
      </c>
      <c r="AR126" s="226" t="str">
        <f>'PATRAK-F'!AN126</f>
        <v/>
      </c>
      <c r="AS126" s="193" t="str">
        <f>'PATRAK-F'!AO126</f>
        <v/>
      </c>
      <c r="AT126" s="193" t="str">
        <f>'PATRAK-F'!AP126</f>
        <v/>
      </c>
      <c r="AU126" s="193" t="str">
        <f>'PATRAK-F'!AQ126</f>
        <v/>
      </c>
      <c r="AV126" s="193" t="str">
        <f>'PATRAK-F'!AR126</f>
        <v/>
      </c>
      <c r="AW126" s="193" t="str">
        <f>'PATRAK-F'!AS126</f>
        <v xml:space="preserve"> </v>
      </c>
    </row>
    <row r="127" spans="25:49" hidden="1">
      <c r="Y127" s="38" t="s">
        <v>288</v>
      </c>
      <c r="Z127" s="38">
        <v>2</v>
      </c>
      <c r="AA127" s="193">
        <f>'PATRAK-F'!W127</f>
        <v>16</v>
      </c>
      <c r="AB127" s="193" t="str">
        <f>'PATRAK-F'!X127</f>
        <v/>
      </c>
      <c r="AC127" s="193">
        <f>'PATRAK-F'!Y127</f>
        <v>0</v>
      </c>
      <c r="AD127" s="193" t="str">
        <f>'PATRAK-F'!Z127</f>
        <v>E</v>
      </c>
      <c r="AE127" s="193">
        <f>'PATRAK-F'!AA127</f>
        <v>0</v>
      </c>
      <c r="AF127" s="193" t="str">
        <f>'PATRAK-F'!AB127</f>
        <v>E</v>
      </c>
      <c r="AG127" s="193" t="e">
        <f>'PATRAK-F'!AC127</f>
        <v>#REF!</v>
      </c>
      <c r="AH127" s="193" t="e">
        <f>'PATRAK-F'!AD127</f>
        <v>#REF!</v>
      </c>
      <c r="AI127" s="193">
        <f>'PATRAK-F'!AE127</f>
        <v>0</v>
      </c>
      <c r="AJ127" s="193" t="str">
        <f>'PATRAK-F'!AF127</f>
        <v>E</v>
      </c>
      <c r="AK127" s="193">
        <f>'PATRAK-F'!AG127</f>
        <v>0</v>
      </c>
      <c r="AL127" s="193" t="str">
        <f>'PATRAK-F'!AH127</f>
        <v>E</v>
      </c>
      <c r="AM127" s="193" t="str">
        <f>'PATRAK-F'!AI127</f>
        <v/>
      </c>
      <c r="AN127" s="193" t="str">
        <f>'PATRAK-F'!AJ127</f>
        <v/>
      </c>
      <c r="AO127" s="193" t="str">
        <f>'PATRAK-F'!AK127</f>
        <v/>
      </c>
      <c r="AP127" s="193" t="str">
        <f>'PATRAK-F'!AL127</f>
        <v/>
      </c>
      <c r="AQ127" s="193" t="str">
        <f>'PATRAK-F'!AM127</f>
        <v/>
      </c>
      <c r="AR127" s="226" t="str">
        <f>'PATRAK-F'!AN127</f>
        <v/>
      </c>
      <c r="AS127" s="193" t="str">
        <f>'PATRAK-F'!AO127</f>
        <v/>
      </c>
      <c r="AT127" s="193" t="str">
        <f>'PATRAK-F'!AP127</f>
        <v/>
      </c>
      <c r="AU127" s="193" t="str">
        <f>'PATRAK-F'!AQ127</f>
        <v/>
      </c>
      <c r="AV127" s="193" t="str">
        <f>'PATRAK-F'!AR127</f>
        <v/>
      </c>
      <c r="AW127" s="193" t="str">
        <f>'PATRAK-F'!AS127</f>
        <v xml:space="preserve"> </v>
      </c>
    </row>
    <row r="128" spans="25:49" hidden="1">
      <c r="Y128" s="38" t="s">
        <v>289</v>
      </c>
      <c r="Z128" s="38">
        <v>2</v>
      </c>
      <c r="AA128" s="193">
        <f>'PATRAK-F'!W128</f>
        <v>17</v>
      </c>
      <c r="AB128" s="193" t="str">
        <f>'PATRAK-F'!X128</f>
        <v/>
      </c>
      <c r="AC128" s="193">
        <f>'PATRAK-F'!Y128</f>
        <v>0</v>
      </c>
      <c r="AD128" s="193" t="str">
        <f>'PATRAK-F'!Z128</f>
        <v>E</v>
      </c>
      <c r="AE128" s="193">
        <f>'PATRAK-F'!AA128</f>
        <v>0</v>
      </c>
      <c r="AF128" s="193" t="str">
        <f>'PATRAK-F'!AB128</f>
        <v>E</v>
      </c>
      <c r="AG128" s="193" t="e">
        <f>'PATRAK-F'!AC128</f>
        <v>#REF!</v>
      </c>
      <c r="AH128" s="193" t="e">
        <f>'PATRAK-F'!AD128</f>
        <v>#REF!</v>
      </c>
      <c r="AI128" s="193">
        <f>'PATRAK-F'!AE128</f>
        <v>0</v>
      </c>
      <c r="AJ128" s="193" t="str">
        <f>'PATRAK-F'!AF128</f>
        <v>E</v>
      </c>
      <c r="AK128" s="193">
        <f>'PATRAK-F'!AG128</f>
        <v>0</v>
      </c>
      <c r="AL128" s="193" t="str">
        <f>'PATRAK-F'!AH128</f>
        <v>E</v>
      </c>
      <c r="AM128" s="193" t="str">
        <f>'PATRAK-F'!AI128</f>
        <v/>
      </c>
      <c r="AN128" s="193" t="str">
        <f>'PATRAK-F'!AJ128</f>
        <v/>
      </c>
      <c r="AO128" s="193" t="str">
        <f>'PATRAK-F'!AK128</f>
        <v/>
      </c>
      <c r="AP128" s="193" t="str">
        <f>'PATRAK-F'!AL128</f>
        <v/>
      </c>
      <c r="AQ128" s="193" t="str">
        <f>'PATRAK-F'!AM128</f>
        <v/>
      </c>
      <c r="AR128" s="226" t="str">
        <f>'PATRAK-F'!AN128</f>
        <v/>
      </c>
      <c r="AS128" s="193" t="str">
        <f>'PATRAK-F'!AO128</f>
        <v/>
      </c>
      <c r="AT128" s="193" t="str">
        <f>'PATRAK-F'!AP128</f>
        <v/>
      </c>
      <c r="AU128" s="193" t="str">
        <f>'PATRAK-F'!AQ128</f>
        <v/>
      </c>
      <c r="AV128" s="193" t="str">
        <f>'PATRAK-F'!AR128</f>
        <v/>
      </c>
      <c r="AW128" s="193" t="str">
        <f>'PATRAK-F'!AS128</f>
        <v xml:space="preserve"> </v>
      </c>
    </row>
    <row r="129" spans="25:49" hidden="1">
      <c r="Y129" s="38" t="s">
        <v>290</v>
      </c>
      <c r="Z129" s="38">
        <v>2</v>
      </c>
      <c r="AA129" s="193">
        <f>'PATRAK-F'!W129</f>
        <v>18</v>
      </c>
      <c r="AB129" s="193" t="str">
        <f>'PATRAK-F'!X129</f>
        <v/>
      </c>
      <c r="AC129" s="193">
        <f>'PATRAK-F'!Y129</f>
        <v>0</v>
      </c>
      <c r="AD129" s="193" t="str">
        <f>'PATRAK-F'!Z129</f>
        <v>E</v>
      </c>
      <c r="AE129" s="193">
        <f>'PATRAK-F'!AA129</f>
        <v>0</v>
      </c>
      <c r="AF129" s="193" t="str">
        <f>'PATRAK-F'!AB129</f>
        <v>E</v>
      </c>
      <c r="AG129" s="193" t="e">
        <f>'PATRAK-F'!AC129</f>
        <v>#REF!</v>
      </c>
      <c r="AH129" s="193" t="e">
        <f>'PATRAK-F'!AD129</f>
        <v>#REF!</v>
      </c>
      <c r="AI129" s="193">
        <f>'PATRAK-F'!AE129</f>
        <v>0</v>
      </c>
      <c r="AJ129" s="193" t="str">
        <f>'PATRAK-F'!AF129</f>
        <v>E</v>
      </c>
      <c r="AK129" s="193">
        <f>'PATRAK-F'!AG129</f>
        <v>0</v>
      </c>
      <c r="AL129" s="193" t="str">
        <f>'PATRAK-F'!AH129</f>
        <v>E</v>
      </c>
      <c r="AM129" s="193" t="str">
        <f>'PATRAK-F'!AI129</f>
        <v/>
      </c>
      <c r="AN129" s="193" t="str">
        <f>'PATRAK-F'!AJ129</f>
        <v/>
      </c>
      <c r="AO129" s="193" t="str">
        <f>'PATRAK-F'!AK129</f>
        <v/>
      </c>
      <c r="AP129" s="193" t="str">
        <f>'PATRAK-F'!AL129</f>
        <v/>
      </c>
      <c r="AQ129" s="193" t="str">
        <f>'PATRAK-F'!AM129</f>
        <v/>
      </c>
      <c r="AR129" s="226" t="str">
        <f>'PATRAK-F'!AN129</f>
        <v/>
      </c>
      <c r="AS129" s="193" t="str">
        <f>'PATRAK-F'!AO129</f>
        <v/>
      </c>
      <c r="AT129" s="193" t="str">
        <f>'PATRAK-F'!AP129</f>
        <v/>
      </c>
      <c r="AU129" s="193" t="str">
        <f>'PATRAK-F'!AQ129</f>
        <v/>
      </c>
      <c r="AV129" s="193" t="str">
        <f>'PATRAK-F'!AR129</f>
        <v/>
      </c>
      <c r="AW129" s="193" t="str">
        <f>'PATRAK-F'!AS129</f>
        <v xml:space="preserve"> </v>
      </c>
    </row>
    <row r="130" spans="25:49" hidden="1">
      <c r="Y130" s="38" t="s">
        <v>291</v>
      </c>
      <c r="Z130" s="38">
        <v>2</v>
      </c>
      <c r="AA130" s="193">
        <f>'PATRAK-F'!W130</f>
        <v>19</v>
      </c>
      <c r="AB130" s="193" t="str">
        <f>'PATRAK-F'!X130</f>
        <v/>
      </c>
      <c r="AC130" s="193">
        <f>'PATRAK-F'!Y130</f>
        <v>0</v>
      </c>
      <c r="AD130" s="193" t="str">
        <f>'PATRAK-F'!Z130</f>
        <v>E</v>
      </c>
      <c r="AE130" s="193">
        <f>'PATRAK-F'!AA130</f>
        <v>0</v>
      </c>
      <c r="AF130" s="193" t="str">
        <f>'PATRAK-F'!AB130</f>
        <v>E</v>
      </c>
      <c r="AG130" s="193" t="e">
        <f>'PATRAK-F'!AC130</f>
        <v>#REF!</v>
      </c>
      <c r="AH130" s="193" t="e">
        <f>'PATRAK-F'!AD130</f>
        <v>#REF!</v>
      </c>
      <c r="AI130" s="193">
        <f>'PATRAK-F'!AE130</f>
        <v>0</v>
      </c>
      <c r="AJ130" s="193" t="str">
        <f>'PATRAK-F'!AF130</f>
        <v>E</v>
      </c>
      <c r="AK130" s="193">
        <f>'PATRAK-F'!AG130</f>
        <v>0</v>
      </c>
      <c r="AL130" s="193" t="str">
        <f>'PATRAK-F'!AH130</f>
        <v>E</v>
      </c>
      <c r="AM130" s="193" t="str">
        <f>'PATRAK-F'!AI130</f>
        <v/>
      </c>
      <c r="AN130" s="193" t="str">
        <f>'PATRAK-F'!AJ130</f>
        <v/>
      </c>
      <c r="AO130" s="193" t="str">
        <f>'PATRAK-F'!AK130</f>
        <v/>
      </c>
      <c r="AP130" s="193" t="str">
        <f>'PATRAK-F'!AL130</f>
        <v/>
      </c>
      <c r="AQ130" s="193" t="str">
        <f>'PATRAK-F'!AM130</f>
        <v/>
      </c>
      <c r="AR130" s="226" t="str">
        <f>'PATRAK-F'!AN130</f>
        <v/>
      </c>
      <c r="AS130" s="193" t="str">
        <f>'PATRAK-F'!AO130</f>
        <v/>
      </c>
      <c r="AT130" s="193" t="str">
        <f>'PATRAK-F'!AP130</f>
        <v/>
      </c>
      <c r="AU130" s="193" t="str">
        <f>'PATRAK-F'!AQ130</f>
        <v/>
      </c>
      <c r="AV130" s="193" t="str">
        <f>'PATRAK-F'!AR130</f>
        <v/>
      </c>
      <c r="AW130" s="193" t="str">
        <f>'PATRAK-F'!AS130</f>
        <v xml:space="preserve"> </v>
      </c>
    </row>
    <row r="131" spans="25:49" hidden="1">
      <c r="Y131" s="38" t="s">
        <v>292</v>
      </c>
      <c r="Z131" s="38">
        <v>2</v>
      </c>
      <c r="AA131" s="193">
        <f>'PATRAK-F'!W131</f>
        <v>20</v>
      </c>
      <c r="AB131" s="193" t="str">
        <f>'PATRAK-F'!X131</f>
        <v/>
      </c>
      <c r="AC131" s="193">
        <f>'PATRAK-F'!Y131</f>
        <v>0</v>
      </c>
      <c r="AD131" s="193" t="str">
        <f>'PATRAK-F'!Z131</f>
        <v>E</v>
      </c>
      <c r="AE131" s="193">
        <f>'PATRAK-F'!AA131</f>
        <v>0</v>
      </c>
      <c r="AF131" s="193" t="str">
        <f>'PATRAK-F'!AB131</f>
        <v>E</v>
      </c>
      <c r="AG131" s="193" t="e">
        <f>'PATRAK-F'!AC131</f>
        <v>#REF!</v>
      </c>
      <c r="AH131" s="193" t="e">
        <f>'PATRAK-F'!AD131</f>
        <v>#REF!</v>
      </c>
      <c r="AI131" s="193">
        <f>'PATRAK-F'!AE131</f>
        <v>0</v>
      </c>
      <c r="AJ131" s="193" t="str">
        <f>'PATRAK-F'!AF131</f>
        <v>E</v>
      </c>
      <c r="AK131" s="193">
        <f>'PATRAK-F'!AG131</f>
        <v>0</v>
      </c>
      <c r="AL131" s="193" t="str">
        <f>'PATRAK-F'!AH131</f>
        <v>E</v>
      </c>
      <c r="AM131" s="193" t="str">
        <f>'PATRAK-F'!AI131</f>
        <v/>
      </c>
      <c r="AN131" s="193" t="str">
        <f>'PATRAK-F'!AJ131</f>
        <v/>
      </c>
      <c r="AO131" s="193" t="str">
        <f>'PATRAK-F'!AK131</f>
        <v/>
      </c>
      <c r="AP131" s="193" t="str">
        <f>'PATRAK-F'!AL131</f>
        <v/>
      </c>
      <c r="AQ131" s="193" t="str">
        <f>'PATRAK-F'!AM131</f>
        <v/>
      </c>
      <c r="AR131" s="226" t="str">
        <f>'PATRAK-F'!AN131</f>
        <v/>
      </c>
      <c r="AS131" s="193" t="str">
        <f>'PATRAK-F'!AO131</f>
        <v/>
      </c>
      <c r="AT131" s="193" t="str">
        <f>'PATRAK-F'!AP131</f>
        <v/>
      </c>
      <c r="AU131" s="193" t="str">
        <f>'PATRAK-F'!AQ131</f>
        <v/>
      </c>
      <c r="AV131" s="193" t="str">
        <f>'PATRAK-F'!AR131</f>
        <v/>
      </c>
      <c r="AW131" s="193" t="str">
        <f>'PATRAK-F'!AS131</f>
        <v xml:space="preserve"> </v>
      </c>
    </row>
    <row r="132" spans="25:49" hidden="1">
      <c r="Y132" s="38" t="s">
        <v>293</v>
      </c>
      <c r="Z132" s="38">
        <v>2</v>
      </c>
      <c r="AA132" s="193">
        <f>'PATRAK-F'!W132</f>
        <v>21</v>
      </c>
      <c r="AB132" s="193" t="str">
        <f>'PATRAK-F'!X132</f>
        <v/>
      </c>
      <c r="AC132" s="193">
        <f>'PATRAK-F'!Y132</f>
        <v>0</v>
      </c>
      <c r="AD132" s="193" t="str">
        <f>'PATRAK-F'!Z132</f>
        <v>E</v>
      </c>
      <c r="AE132" s="193">
        <f>'PATRAK-F'!AA132</f>
        <v>0</v>
      </c>
      <c r="AF132" s="193" t="str">
        <f>'PATRAK-F'!AB132</f>
        <v>E</v>
      </c>
      <c r="AG132" s="193" t="e">
        <f>'PATRAK-F'!AC132</f>
        <v>#REF!</v>
      </c>
      <c r="AH132" s="193" t="e">
        <f>'PATRAK-F'!AD132</f>
        <v>#REF!</v>
      </c>
      <c r="AI132" s="193">
        <f>'PATRAK-F'!AE132</f>
        <v>0</v>
      </c>
      <c r="AJ132" s="193" t="str">
        <f>'PATRAK-F'!AF132</f>
        <v>E</v>
      </c>
      <c r="AK132" s="193">
        <f>'PATRAK-F'!AG132</f>
        <v>0</v>
      </c>
      <c r="AL132" s="193" t="str">
        <f>'PATRAK-F'!AH132</f>
        <v>E</v>
      </c>
      <c r="AM132" s="193" t="str">
        <f>'PATRAK-F'!AI132</f>
        <v/>
      </c>
      <c r="AN132" s="193" t="str">
        <f>'PATRAK-F'!AJ132</f>
        <v/>
      </c>
      <c r="AO132" s="193" t="str">
        <f>'PATRAK-F'!AK132</f>
        <v/>
      </c>
      <c r="AP132" s="193" t="str">
        <f>'PATRAK-F'!AL132</f>
        <v/>
      </c>
      <c r="AQ132" s="193" t="str">
        <f>'PATRAK-F'!AM132</f>
        <v/>
      </c>
      <c r="AR132" s="226" t="str">
        <f>'PATRAK-F'!AN132</f>
        <v/>
      </c>
      <c r="AS132" s="193" t="str">
        <f>'PATRAK-F'!AO132</f>
        <v/>
      </c>
      <c r="AT132" s="193" t="str">
        <f>'PATRAK-F'!AP132</f>
        <v/>
      </c>
      <c r="AU132" s="193" t="str">
        <f>'PATRAK-F'!AQ132</f>
        <v/>
      </c>
      <c r="AV132" s="193" t="str">
        <f>'PATRAK-F'!AR132</f>
        <v/>
      </c>
      <c r="AW132" s="193" t="str">
        <f>'PATRAK-F'!AS132</f>
        <v xml:space="preserve"> </v>
      </c>
    </row>
    <row r="133" spans="25:49" hidden="1">
      <c r="Y133" s="38" t="s">
        <v>294</v>
      </c>
      <c r="Z133" s="38">
        <v>2</v>
      </c>
      <c r="AA133" s="193">
        <f>'PATRAK-F'!W133</f>
        <v>22</v>
      </c>
      <c r="AB133" s="193" t="str">
        <f>'PATRAK-F'!X133</f>
        <v/>
      </c>
      <c r="AC133" s="193">
        <f>'PATRAK-F'!Y133</f>
        <v>0</v>
      </c>
      <c r="AD133" s="193" t="str">
        <f>'PATRAK-F'!Z133</f>
        <v>E</v>
      </c>
      <c r="AE133" s="193">
        <f>'PATRAK-F'!AA133</f>
        <v>0</v>
      </c>
      <c r="AF133" s="193" t="str">
        <f>'PATRAK-F'!AB133</f>
        <v>E</v>
      </c>
      <c r="AG133" s="193" t="e">
        <f>'PATRAK-F'!AC133</f>
        <v>#REF!</v>
      </c>
      <c r="AH133" s="193" t="e">
        <f>'PATRAK-F'!AD133</f>
        <v>#REF!</v>
      </c>
      <c r="AI133" s="193">
        <f>'PATRAK-F'!AE133</f>
        <v>0</v>
      </c>
      <c r="AJ133" s="193" t="str">
        <f>'PATRAK-F'!AF133</f>
        <v>E</v>
      </c>
      <c r="AK133" s="193">
        <f>'PATRAK-F'!AG133</f>
        <v>0</v>
      </c>
      <c r="AL133" s="193" t="str">
        <f>'PATRAK-F'!AH133</f>
        <v>E</v>
      </c>
      <c r="AM133" s="193" t="str">
        <f>'PATRAK-F'!AI133</f>
        <v/>
      </c>
      <c r="AN133" s="193" t="str">
        <f>'PATRAK-F'!AJ133</f>
        <v/>
      </c>
      <c r="AO133" s="193" t="str">
        <f>'PATRAK-F'!AK133</f>
        <v/>
      </c>
      <c r="AP133" s="193" t="str">
        <f>'PATRAK-F'!AL133</f>
        <v/>
      </c>
      <c r="AQ133" s="193" t="str">
        <f>'PATRAK-F'!AM133</f>
        <v/>
      </c>
      <c r="AR133" s="226" t="str">
        <f>'PATRAK-F'!AN133</f>
        <v/>
      </c>
      <c r="AS133" s="193" t="str">
        <f>'PATRAK-F'!AO133</f>
        <v/>
      </c>
      <c r="AT133" s="193" t="str">
        <f>'PATRAK-F'!AP133</f>
        <v/>
      </c>
      <c r="AU133" s="193" t="str">
        <f>'PATRAK-F'!AQ133</f>
        <v/>
      </c>
      <c r="AV133" s="193" t="str">
        <f>'PATRAK-F'!AR133</f>
        <v/>
      </c>
      <c r="AW133" s="193" t="str">
        <f>'PATRAK-F'!AS133</f>
        <v xml:space="preserve"> </v>
      </c>
    </row>
    <row r="134" spans="25:49" hidden="1">
      <c r="Y134" s="38" t="s">
        <v>295</v>
      </c>
      <c r="Z134" s="38">
        <v>2</v>
      </c>
      <c r="AA134" s="193">
        <f>'PATRAK-F'!W134</f>
        <v>23</v>
      </c>
      <c r="AB134" s="193" t="str">
        <f>'PATRAK-F'!X134</f>
        <v/>
      </c>
      <c r="AC134" s="193">
        <f>'PATRAK-F'!Y134</f>
        <v>0</v>
      </c>
      <c r="AD134" s="193" t="str">
        <f>'PATRAK-F'!Z134</f>
        <v>E</v>
      </c>
      <c r="AE134" s="193">
        <f>'PATRAK-F'!AA134</f>
        <v>0</v>
      </c>
      <c r="AF134" s="193" t="str">
        <f>'PATRAK-F'!AB134</f>
        <v>E</v>
      </c>
      <c r="AG134" s="193" t="e">
        <f>'PATRAK-F'!AC134</f>
        <v>#REF!</v>
      </c>
      <c r="AH134" s="193" t="e">
        <f>'PATRAK-F'!AD134</f>
        <v>#REF!</v>
      </c>
      <c r="AI134" s="193">
        <f>'PATRAK-F'!AE134</f>
        <v>0</v>
      </c>
      <c r="AJ134" s="193" t="str">
        <f>'PATRAK-F'!AF134</f>
        <v>E</v>
      </c>
      <c r="AK134" s="193">
        <f>'PATRAK-F'!AG134</f>
        <v>0</v>
      </c>
      <c r="AL134" s="193" t="str">
        <f>'PATRAK-F'!AH134</f>
        <v>E</v>
      </c>
      <c r="AM134" s="193" t="str">
        <f>'PATRAK-F'!AI134</f>
        <v/>
      </c>
      <c r="AN134" s="193" t="str">
        <f>'PATRAK-F'!AJ134</f>
        <v/>
      </c>
      <c r="AO134" s="193" t="str">
        <f>'PATRAK-F'!AK134</f>
        <v/>
      </c>
      <c r="AP134" s="193" t="str">
        <f>'PATRAK-F'!AL134</f>
        <v/>
      </c>
      <c r="AQ134" s="193" t="str">
        <f>'PATRAK-F'!AM134</f>
        <v/>
      </c>
      <c r="AR134" s="226" t="str">
        <f>'PATRAK-F'!AN134</f>
        <v/>
      </c>
      <c r="AS134" s="193" t="str">
        <f>'PATRAK-F'!AO134</f>
        <v/>
      </c>
      <c r="AT134" s="193" t="str">
        <f>'PATRAK-F'!AP134</f>
        <v/>
      </c>
      <c r="AU134" s="193" t="str">
        <f>'PATRAK-F'!AQ134</f>
        <v/>
      </c>
      <c r="AV134" s="193" t="str">
        <f>'PATRAK-F'!AR134</f>
        <v/>
      </c>
      <c r="AW134" s="193" t="str">
        <f>'PATRAK-F'!AS134</f>
        <v xml:space="preserve"> </v>
      </c>
    </row>
    <row r="135" spans="25:49" hidden="1">
      <c r="Y135" s="38" t="s">
        <v>296</v>
      </c>
      <c r="Z135" s="38">
        <v>2</v>
      </c>
      <c r="AA135" s="193">
        <f>'PATRAK-F'!W135</f>
        <v>24</v>
      </c>
      <c r="AB135" s="193" t="str">
        <f>'PATRAK-F'!X135</f>
        <v/>
      </c>
      <c r="AC135" s="193">
        <f>'PATRAK-F'!Y135</f>
        <v>0</v>
      </c>
      <c r="AD135" s="193" t="str">
        <f>'PATRAK-F'!Z135</f>
        <v>E</v>
      </c>
      <c r="AE135" s="193">
        <f>'PATRAK-F'!AA135</f>
        <v>0</v>
      </c>
      <c r="AF135" s="193" t="str">
        <f>'PATRAK-F'!AB135</f>
        <v>E</v>
      </c>
      <c r="AG135" s="193" t="e">
        <f>'PATRAK-F'!AC135</f>
        <v>#REF!</v>
      </c>
      <c r="AH135" s="193" t="e">
        <f>'PATRAK-F'!AD135</f>
        <v>#REF!</v>
      </c>
      <c r="AI135" s="193">
        <f>'PATRAK-F'!AE135</f>
        <v>0</v>
      </c>
      <c r="AJ135" s="193" t="str">
        <f>'PATRAK-F'!AF135</f>
        <v>E</v>
      </c>
      <c r="AK135" s="193">
        <f>'PATRAK-F'!AG135</f>
        <v>0</v>
      </c>
      <c r="AL135" s="193" t="str">
        <f>'PATRAK-F'!AH135</f>
        <v>E</v>
      </c>
      <c r="AM135" s="193" t="str">
        <f>'PATRAK-F'!AI135</f>
        <v/>
      </c>
      <c r="AN135" s="193" t="str">
        <f>'PATRAK-F'!AJ135</f>
        <v/>
      </c>
      <c r="AO135" s="193" t="str">
        <f>'PATRAK-F'!AK135</f>
        <v/>
      </c>
      <c r="AP135" s="193" t="str">
        <f>'PATRAK-F'!AL135</f>
        <v/>
      </c>
      <c r="AQ135" s="193" t="str">
        <f>'PATRAK-F'!AM135</f>
        <v/>
      </c>
      <c r="AR135" s="226" t="str">
        <f>'PATRAK-F'!AN135</f>
        <v/>
      </c>
      <c r="AS135" s="193" t="str">
        <f>'PATRAK-F'!AO135</f>
        <v/>
      </c>
      <c r="AT135" s="193" t="str">
        <f>'PATRAK-F'!AP135</f>
        <v/>
      </c>
      <c r="AU135" s="193" t="str">
        <f>'PATRAK-F'!AQ135</f>
        <v/>
      </c>
      <c r="AV135" s="193" t="str">
        <f>'PATRAK-F'!AR135</f>
        <v/>
      </c>
      <c r="AW135" s="193" t="str">
        <f>'PATRAK-F'!AS135</f>
        <v xml:space="preserve"> </v>
      </c>
    </row>
    <row r="136" spans="25:49" hidden="1">
      <c r="Y136" s="38" t="s">
        <v>297</v>
      </c>
      <c r="Z136" s="38">
        <v>2</v>
      </c>
      <c r="AA136" s="193">
        <f>'PATRAK-F'!W136</f>
        <v>25</v>
      </c>
      <c r="AB136" s="193" t="str">
        <f>'PATRAK-F'!X136</f>
        <v/>
      </c>
      <c r="AC136" s="193">
        <f>'PATRAK-F'!Y136</f>
        <v>0</v>
      </c>
      <c r="AD136" s="193" t="str">
        <f>'PATRAK-F'!Z136</f>
        <v>E</v>
      </c>
      <c r="AE136" s="193">
        <f>'PATRAK-F'!AA136</f>
        <v>0</v>
      </c>
      <c r="AF136" s="193" t="str">
        <f>'PATRAK-F'!AB136</f>
        <v>E</v>
      </c>
      <c r="AG136" s="193" t="e">
        <f>'PATRAK-F'!AC136</f>
        <v>#REF!</v>
      </c>
      <c r="AH136" s="193" t="e">
        <f>'PATRAK-F'!AD136</f>
        <v>#REF!</v>
      </c>
      <c r="AI136" s="193">
        <f>'PATRAK-F'!AE136</f>
        <v>0</v>
      </c>
      <c r="AJ136" s="193" t="str">
        <f>'PATRAK-F'!AF136</f>
        <v>E</v>
      </c>
      <c r="AK136" s="193">
        <f>'PATRAK-F'!AG136</f>
        <v>0</v>
      </c>
      <c r="AL136" s="193" t="str">
        <f>'PATRAK-F'!AH136</f>
        <v>E</v>
      </c>
      <c r="AM136" s="193" t="str">
        <f>'PATRAK-F'!AI136</f>
        <v/>
      </c>
      <c r="AN136" s="193" t="str">
        <f>'PATRAK-F'!AJ136</f>
        <v/>
      </c>
      <c r="AO136" s="193" t="str">
        <f>'PATRAK-F'!AK136</f>
        <v/>
      </c>
      <c r="AP136" s="193" t="str">
        <f>'PATRAK-F'!AL136</f>
        <v/>
      </c>
      <c r="AQ136" s="193" t="str">
        <f>'PATRAK-F'!AM136</f>
        <v/>
      </c>
      <c r="AR136" s="226" t="str">
        <f>'PATRAK-F'!AN136</f>
        <v/>
      </c>
      <c r="AS136" s="193" t="str">
        <f>'PATRAK-F'!AO136</f>
        <v/>
      </c>
      <c r="AT136" s="193" t="str">
        <f>'PATRAK-F'!AP136</f>
        <v/>
      </c>
      <c r="AU136" s="193" t="str">
        <f>'PATRAK-F'!AQ136</f>
        <v/>
      </c>
      <c r="AV136" s="193" t="str">
        <f>'PATRAK-F'!AR136</f>
        <v/>
      </c>
      <c r="AW136" s="193" t="str">
        <f>'PATRAK-F'!AS136</f>
        <v xml:space="preserve"> </v>
      </c>
    </row>
    <row r="137" spans="25:49" hidden="1">
      <c r="Y137" s="38" t="s">
        <v>298</v>
      </c>
      <c r="Z137" s="38">
        <v>2</v>
      </c>
      <c r="AA137" s="193">
        <f>'PATRAK-F'!W137</f>
        <v>26</v>
      </c>
      <c r="AB137" s="193" t="str">
        <f>'PATRAK-F'!X137</f>
        <v/>
      </c>
      <c r="AC137" s="193">
        <f>'PATRAK-F'!Y137</f>
        <v>0</v>
      </c>
      <c r="AD137" s="193" t="str">
        <f>'PATRAK-F'!Z137</f>
        <v>E</v>
      </c>
      <c r="AE137" s="193">
        <f>'PATRAK-F'!AA137</f>
        <v>0</v>
      </c>
      <c r="AF137" s="193" t="str">
        <f>'PATRAK-F'!AB137</f>
        <v>E</v>
      </c>
      <c r="AG137" s="193" t="e">
        <f>'PATRAK-F'!AC137</f>
        <v>#REF!</v>
      </c>
      <c r="AH137" s="193" t="e">
        <f>'PATRAK-F'!AD137</f>
        <v>#REF!</v>
      </c>
      <c r="AI137" s="193">
        <f>'PATRAK-F'!AE137</f>
        <v>0</v>
      </c>
      <c r="AJ137" s="193" t="str">
        <f>'PATRAK-F'!AF137</f>
        <v>E</v>
      </c>
      <c r="AK137" s="193">
        <f>'PATRAK-F'!AG137</f>
        <v>0</v>
      </c>
      <c r="AL137" s="193" t="str">
        <f>'PATRAK-F'!AH137</f>
        <v>E</v>
      </c>
      <c r="AM137" s="193" t="str">
        <f>'PATRAK-F'!AI137</f>
        <v/>
      </c>
      <c r="AN137" s="193" t="str">
        <f>'PATRAK-F'!AJ137</f>
        <v/>
      </c>
      <c r="AO137" s="193" t="str">
        <f>'PATRAK-F'!AK137</f>
        <v/>
      </c>
      <c r="AP137" s="193" t="str">
        <f>'PATRAK-F'!AL137</f>
        <v/>
      </c>
      <c r="AQ137" s="193" t="str">
        <f>'PATRAK-F'!AM137</f>
        <v/>
      </c>
      <c r="AR137" s="226" t="str">
        <f>'PATRAK-F'!AN137</f>
        <v/>
      </c>
      <c r="AS137" s="193" t="str">
        <f>'PATRAK-F'!AO137</f>
        <v/>
      </c>
      <c r="AT137" s="193" t="str">
        <f>'PATRAK-F'!AP137</f>
        <v/>
      </c>
      <c r="AU137" s="193" t="str">
        <f>'PATRAK-F'!AQ137</f>
        <v/>
      </c>
      <c r="AV137" s="193" t="str">
        <f>'PATRAK-F'!AR137</f>
        <v/>
      </c>
      <c r="AW137" s="193" t="str">
        <f>'PATRAK-F'!AS137</f>
        <v xml:space="preserve"> </v>
      </c>
    </row>
    <row r="138" spans="25:49" hidden="1">
      <c r="Y138" s="38" t="s">
        <v>299</v>
      </c>
      <c r="Z138" s="38">
        <v>2</v>
      </c>
      <c r="AA138" s="193">
        <f>'PATRAK-F'!W138</f>
        <v>27</v>
      </c>
      <c r="AB138" s="193" t="str">
        <f>'PATRAK-F'!X138</f>
        <v/>
      </c>
      <c r="AC138" s="193">
        <f>'PATRAK-F'!Y138</f>
        <v>0</v>
      </c>
      <c r="AD138" s="193" t="str">
        <f>'PATRAK-F'!Z138</f>
        <v>E</v>
      </c>
      <c r="AE138" s="193">
        <f>'PATRAK-F'!AA138</f>
        <v>0</v>
      </c>
      <c r="AF138" s="193" t="str">
        <f>'PATRAK-F'!AB138</f>
        <v>E</v>
      </c>
      <c r="AG138" s="193" t="e">
        <f>'PATRAK-F'!AC138</f>
        <v>#REF!</v>
      </c>
      <c r="AH138" s="193" t="e">
        <f>'PATRAK-F'!AD138</f>
        <v>#REF!</v>
      </c>
      <c r="AI138" s="193">
        <f>'PATRAK-F'!AE138</f>
        <v>0</v>
      </c>
      <c r="AJ138" s="193" t="str">
        <f>'PATRAK-F'!AF138</f>
        <v>E</v>
      </c>
      <c r="AK138" s="193">
        <f>'PATRAK-F'!AG138</f>
        <v>0</v>
      </c>
      <c r="AL138" s="193" t="str">
        <f>'PATRAK-F'!AH138</f>
        <v>E</v>
      </c>
      <c r="AM138" s="193" t="str">
        <f>'PATRAK-F'!AI138</f>
        <v/>
      </c>
      <c r="AN138" s="193" t="str">
        <f>'PATRAK-F'!AJ138</f>
        <v/>
      </c>
      <c r="AO138" s="193" t="str">
        <f>'PATRAK-F'!AK138</f>
        <v/>
      </c>
      <c r="AP138" s="193" t="str">
        <f>'PATRAK-F'!AL138</f>
        <v/>
      </c>
      <c r="AQ138" s="193" t="str">
        <f>'PATRAK-F'!AM138</f>
        <v/>
      </c>
      <c r="AR138" s="226" t="str">
        <f>'PATRAK-F'!AN138</f>
        <v/>
      </c>
      <c r="AS138" s="193" t="str">
        <f>'PATRAK-F'!AO138</f>
        <v/>
      </c>
      <c r="AT138" s="193" t="str">
        <f>'PATRAK-F'!AP138</f>
        <v/>
      </c>
      <c r="AU138" s="193" t="str">
        <f>'PATRAK-F'!AQ138</f>
        <v/>
      </c>
      <c r="AV138" s="193" t="str">
        <f>'PATRAK-F'!AR138</f>
        <v/>
      </c>
      <c r="AW138" s="193" t="str">
        <f>'PATRAK-F'!AS138</f>
        <v xml:space="preserve"> </v>
      </c>
    </row>
    <row r="139" spans="25:49" hidden="1">
      <c r="Y139" s="38" t="s">
        <v>300</v>
      </c>
      <c r="Z139" s="38">
        <v>2</v>
      </c>
      <c r="AA139" s="193">
        <f>'PATRAK-F'!W139</f>
        <v>28</v>
      </c>
      <c r="AB139" s="193" t="str">
        <f>'PATRAK-F'!X139</f>
        <v/>
      </c>
      <c r="AC139" s="193">
        <f>'PATRAK-F'!Y139</f>
        <v>0</v>
      </c>
      <c r="AD139" s="193" t="str">
        <f>'PATRAK-F'!Z139</f>
        <v>E</v>
      </c>
      <c r="AE139" s="193">
        <f>'PATRAK-F'!AA139</f>
        <v>0</v>
      </c>
      <c r="AF139" s="193" t="str">
        <f>'PATRAK-F'!AB139</f>
        <v>E</v>
      </c>
      <c r="AG139" s="193" t="e">
        <f>'PATRAK-F'!AC139</f>
        <v>#REF!</v>
      </c>
      <c r="AH139" s="193" t="e">
        <f>'PATRAK-F'!AD139</f>
        <v>#REF!</v>
      </c>
      <c r="AI139" s="193">
        <f>'PATRAK-F'!AE139</f>
        <v>0</v>
      </c>
      <c r="AJ139" s="193" t="str">
        <f>'PATRAK-F'!AF139</f>
        <v>E</v>
      </c>
      <c r="AK139" s="193">
        <f>'PATRAK-F'!AG139</f>
        <v>0</v>
      </c>
      <c r="AL139" s="193" t="str">
        <f>'PATRAK-F'!AH139</f>
        <v>E</v>
      </c>
      <c r="AM139" s="193" t="str">
        <f>'PATRAK-F'!AI139</f>
        <v/>
      </c>
      <c r="AN139" s="193" t="str">
        <f>'PATRAK-F'!AJ139</f>
        <v/>
      </c>
      <c r="AO139" s="193" t="str">
        <f>'PATRAK-F'!AK139</f>
        <v/>
      </c>
      <c r="AP139" s="193" t="str">
        <f>'PATRAK-F'!AL139</f>
        <v/>
      </c>
      <c r="AQ139" s="193" t="str">
        <f>'PATRAK-F'!AM139</f>
        <v/>
      </c>
      <c r="AR139" s="226" t="str">
        <f>'PATRAK-F'!AN139</f>
        <v/>
      </c>
      <c r="AS139" s="193" t="str">
        <f>'PATRAK-F'!AO139</f>
        <v/>
      </c>
      <c r="AT139" s="193" t="str">
        <f>'PATRAK-F'!AP139</f>
        <v/>
      </c>
      <c r="AU139" s="193" t="str">
        <f>'PATRAK-F'!AQ139</f>
        <v/>
      </c>
      <c r="AV139" s="193" t="str">
        <f>'PATRAK-F'!AR139</f>
        <v/>
      </c>
      <c r="AW139" s="193" t="str">
        <f>'PATRAK-F'!AS139</f>
        <v xml:space="preserve"> </v>
      </c>
    </row>
    <row r="140" spans="25:49" hidden="1">
      <c r="Y140" s="38" t="s">
        <v>301</v>
      </c>
      <c r="Z140" s="38">
        <v>2</v>
      </c>
      <c r="AA140" s="193">
        <f>'PATRAK-F'!W140</f>
        <v>29</v>
      </c>
      <c r="AB140" s="193" t="str">
        <f>'PATRAK-F'!X140</f>
        <v/>
      </c>
      <c r="AC140" s="193">
        <f>'PATRAK-F'!Y140</f>
        <v>0</v>
      </c>
      <c r="AD140" s="193" t="str">
        <f>'PATRAK-F'!Z140</f>
        <v>E</v>
      </c>
      <c r="AE140" s="193">
        <f>'PATRAK-F'!AA140</f>
        <v>0</v>
      </c>
      <c r="AF140" s="193" t="str">
        <f>'PATRAK-F'!AB140</f>
        <v>E</v>
      </c>
      <c r="AG140" s="193" t="e">
        <f>'PATRAK-F'!AC140</f>
        <v>#REF!</v>
      </c>
      <c r="AH140" s="193" t="e">
        <f>'PATRAK-F'!AD140</f>
        <v>#REF!</v>
      </c>
      <c r="AI140" s="193">
        <f>'PATRAK-F'!AE140</f>
        <v>0</v>
      </c>
      <c r="AJ140" s="193" t="str">
        <f>'PATRAK-F'!AF140</f>
        <v>E</v>
      </c>
      <c r="AK140" s="193">
        <f>'PATRAK-F'!AG140</f>
        <v>0</v>
      </c>
      <c r="AL140" s="193" t="str">
        <f>'PATRAK-F'!AH140</f>
        <v>E</v>
      </c>
      <c r="AM140" s="193" t="str">
        <f>'PATRAK-F'!AI140</f>
        <v/>
      </c>
      <c r="AN140" s="193" t="str">
        <f>'PATRAK-F'!AJ140</f>
        <v/>
      </c>
      <c r="AO140" s="193" t="str">
        <f>'PATRAK-F'!AK140</f>
        <v/>
      </c>
      <c r="AP140" s="193" t="str">
        <f>'PATRAK-F'!AL140</f>
        <v/>
      </c>
      <c r="AQ140" s="193" t="str">
        <f>'PATRAK-F'!AM140</f>
        <v/>
      </c>
      <c r="AR140" s="226" t="str">
        <f>'PATRAK-F'!AN140</f>
        <v/>
      </c>
      <c r="AS140" s="193" t="str">
        <f>'PATRAK-F'!AO140</f>
        <v/>
      </c>
      <c r="AT140" s="193" t="str">
        <f>'PATRAK-F'!AP140</f>
        <v/>
      </c>
      <c r="AU140" s="193" t="str">
        <f>'PATRAK-F'!AQ140</f>
        <v/>
      </c>
      <c r="AV140" s="193" t="str">
        <f>'PATRAK-F'!AR140</f>
        <v/>
      </c>
      <c r="AW140" s="193" t="str">
        <f>'PATRAK-F'!AS140</f>
        <v xml:space="preserve"> </v>
      </c>
    </row>
    <row r="141" spans="25:49" hidden="1">
      <c r="Y141" s="38" t="s">
        <v>302</v>
      </c>
      <c r="Z141" s="38">
        <v>2</v>
      </c>
      <c r="AA141" s="193">
        <f>'PATRAK-F'!W141</f>
        <v>30</v>
      </c>
      <c r="AB141" s="193" t="str">
        <f>'PATRAK-F'!X141</f>
        <v/>
      </c>
      <c r="AC141" s="193">
        <f>'PATRAK-F'!Y141</f>
        <v>0</v>
      </c>
      <c r="AD141" s="193" t="str">
        <f>'PATRAK-F'!Z141</f>
        <v>E</v>
      </c>
      <c r="AE141" s="193">
        <f>'PATRAK-F'!AA141</f>
        <v>0</v>
      </c>
      <c r="AF141" s="193" t="str">
        <f>'PATRAK-F'!AB141</f>
        <v>E</v>
      </c>
      <c r="AG141" s="193" t="e">
        <f>'PATRAK-F'!AC141</f>
        <v>#REF!</v>
      </c>
      <c r="AH141" s="193" t="e">
        <f>'PATRAK-F'!AD141</f>
        <v>#REF!</v>
      </c>
      <c r="AI141" s="193">
        <f>'PATRAK-F'!AE141</f>
        <v>0</v>
      </c>
      <c r="AJ141" s="193" t="str">
        <f>'PATRAK-F'!AF141</f>
        <v>E</v>
      </c>
      <c r="AK141" s="193">
        <f>'PATRAK-F'!AG141</f>
        <v>0</v>
      </c>
      <c r="AL141" s="193" t="str">
        <f>'PATRAK-F'!AH141</f>
        <v>E</v>
      </c>
      <c r="AM141" s="193" t="str">
        <f>'PATRAK-F'!AI141</f>
        <v/>
      </c>
      <c r="AN141" s="193" t="str">
        <f>'PATRAK-F'!AJ141</f>
        <v/>
      </c>
      <c r="AO141" s="193" t="str">
        <f>'PATRAK-F'!AK141</f>
        <v/>
      </c>
      <c r="AP141" s="193" t="str">
        <f>'PATRAK-F'!AL141</f>
        <v/>
      </c>
      <c r="AQ141" s="193" t="str">
        <f>'PATRAK-F'!AM141</f>
        <v/>
      </c>
      <c r="AR141" s="226" t="str">
        <f>'PATRAK-F'!AN141</f>
        <v/>
      </c>
      <c r="AS141" s="193" t="str">
        <f>'PATRAK-F'!AO141</f>
        <v/>
      </c>
      <c r="AT141" s="193" t="str">
        <f>'PATRAK-F'!AP141</f>
        <v/>
      </c>
      <c r="AU141" s="193" t="str">
        <f>'PATRAK-F'!AQ141</f>
        <v/>
      </c>
      <c r="AV141" s="193" t="str">
        <f>'PATRAK-F'!AR141</f>
        <v/>
      </c>
      <c r="AW141" s="193" t="str">
        <f>'PATRAK-F'!AS141</f>
        <v xml:space="preserve"> </v>
      </c>
    </row>
    <row r="142" spans="25:49" hidden="1">
      <c r="Y142" s="38" t="s">
        <v>303</v>
      </c>
      <c r="Z142" s="38">
        <v>2</v>
      </c>
      <c r="AA142" s="193">
        <f>'PATRAK-F'!W142</f>
        <v>31</v>
      </c>
      <c r="AB142" s="193" t="str">
        <f>'PATRAK-F'!X142</f>
        <v/>
      </c>
      <c r="AC142" s="193">
        <f>'PATRAK-F'!Y142</f>
        <v>0</v>
      </c>
      <c r="AD142" s="193" t="str">
        <f>'PATRAK-F'!Z142</f>
        <v>E</v>
      </c>
      <c r="AE142" s="193">
        <f>'PATRAK-F'!AA142</f>
        <v>0</v>
      </c>
      <c r="AF142" s="193" t="str">
        <f>'PATRAK-F'!AB142</f>
        <v>E</v>
      </c>
      <c r="AG142" s="193" t="e">
        <f>'PATRAK-F'!AC142</f>
        <v>#REF!</v>
      </c>
      <c r="AH142" s="193" t="e">
        <f>'PATRAK-F'!AD142</f>
        <v>#REF!</v>
      </c>
      <c r="AI142" s="193">
        <f>'PATRAK-F'!AE142</f>
        <v>0</v>
      </c>
      <c r="AJ142" s="193" t="str">
        <f>'PATRAK-F'!AF142</f>
        <v>E</v>
      </c>
      <c r="AK142" s="193">
        <f>'PATRAK-F'!AG142</f>
        <v>0</v>
      </c>
      <c r="AL142" s="193" t="str">
        <f>'PATRAK-F'!AH142</f>
        <v>E</v>
      </c>
      <c r="AM142" s="193" t="str">
        <f>'PATRAK-F'!AI142</f>
        <v/>
      </c>
      <c r="AN142" s="193" t="str">
        <f>'PATRAK-F'!AJ142</f>
        <v/>
      </c>
      <c r="AO142" s="193" t="str">
        <f>'PATRAK-F'!AK142</f>
        <v/>
      </c>
      <c r="AP142" s="193" t="str">
        <f>'PATRAK-F'!AL142</f>
        <v/>
      </c>
      <c r="AQ142" s="193" t="str">
        <f>'PATRAK-F'!AM142</f>
        <v/>
      </c>
      <c r="AR142" s="226" t="str">
        <f>'PATRAK-F'!AN142</f>
        <v/>
      </c>
      <c r="AS142" s="193" t="str">
        <f>'PATRAK-F'!AO142</f>
        <v/>
      </c>
      <c r="AT142" s="193" t="str">
        <f>'PATRAK-F'!AP142</f>
        <v/>
      </c>
      <c r="AU142" s="193" t="str">
        <f>'PATRAK-F'!AQ142</f>
        <v/>
      </c>
      <c r="AV142" s="193" t="str">
        <f>'PATRAK-F'!AR142</f>
        <v/>
      </c>
      <c r="AW142" s="193" t="str">
        <f>'PATRAK-F'!AS142</f>
        <v xml:space="preserve"> </v>
      </c>
    </row>
    <row r="143" spans="25:49" hidden="1">
      <c r="Y143" s="38" t="s">
        <v>304</v>
      </c>
      <c r="Z143" s="38">
        <v>2</v>
      </c>
      <c r="AA143" s="193">
        <f>'PATRAK-F'!W143</f>
        <v>32</v>
      </c>
      <c r="AB143" s="193" t="str">
        <f>'PATRAK-F'!X143</f>
        <v/>
      </c>
      <c r="AC143" s="193">
        <f>'PATRAK-F'!Y143</f>
        <v>0</v>
      </c>
      <c r="AD143" s="193" t="str">
        <f>'PATRAK-F'!Z143</f>
        <v>E</v>
      </c>
      <c r="AE143" s="193">
        <f>'PATRAK-F'!AA143</f>
        <v>0</v>
      </c>
      <c r="AF143" s="193" t="str">
        <f>'PATRAK-F'!AB143</f>
        <v>E</v>
      </c>
      <c r="AG143" s="193" t="e">
        <f>'PATRAK-F'!AC143</f>
        <v>#REF!</v>
      </c>
      <c r="AH143" s="193" t="e">
        <f>'PATRAK-F'!AD143</f>
        <v>#REF!</v>
      </c>
      <c r="AI143" s="193">
        <f>'PATRAK-F'!AE143</f>
        <v>0</v>
      </c>
      <c r="AJ143" s="193" t="str">
        <f>'PATRAK-F'!AF143</f>
        <v>E</v>
      </c>
      <c r="AK143" s="193">
        <f>'PATRAK-F'!AG143</f>
        <v>0</v>
      </c>
      <c r="AL143" s="193" t="str">
        <f>'PATRAK-F'!AH143</f>
        <v>E</v>
      </c>
      <c r="AM143" s="193" t="str">
        <f>'PATRAK-F'!AI143</f>
        <v/>
      </c>
      <c r="AN143" s="193" t="str">
        <f>'PATRAK-F'!AJ143</f>
        <v/>
      </c>
      <c r="AO143" s="193" t="str">
        <f>'PATRAK-F'!AK143</f>
        <v/>
      </c>
      <c r="AP143" s="193" t="str">
        <f>'PATRAK-F'!AL143</f>
        <v/>
      </c>
      <c r="AQ143" s="193" t="str">
        <f>'PATRAK-F'!AM143</f>
        <v/>
      </c>
      <c r="AR143" s="226" t="str">
        <f>'PATRAK-F'!AN143</f>
        <v/>
      </c>
      <c r="AS143" s="193" t="str">
        <f>'PATRAK-F'!AO143</f>
        <v/>
      </c>
      <c r="AT143" s="193" t="str">
        <f>'PATRAK-F'!AP143</f>
        <v/>
      </c>
      <c r="AU143" s="193" t="str">
        <f>'PATRAK-F'!AQ143</f>
        <v/>
      </c>
      <c r="AV143" s="193" t="str">
        <f>'PATRAK-F'!AR143</f>
        <v/>
      </c>
      <c r="AW143" s="193" t="str">
        <f>'PATRAK-F'!AS143</f>
        <v xml:space="preserve"> </v>
      </c>
    </row>
    <row r="144" spans="25:49" hidden="1">
      <c r="Y144" s="38" t="s">
        <v>305</v>
      </c>
      <c r="Z144" s="38">
        <v>2</v>
      </c>
      <c r="AA144" s="193">
        <f>'PATRAK-F'!W144</f>
        <v>33</v>
      </c>
      <c r="AB144" s="193" t="str">
        <f>'PATRAK-F'!X144</f>
        <v/>
      </c>
      <c r="AC144" s="193">
        <f>'PATRAK-F'!Y144</f>
        <v>0</v>
      </c>
      <c r="AD144" s="193" t="str">
        <f>'PATRAK-F'!Z144</f>
        <v>E</v>
      </c>
      <c r="AE144" s="193">
        <f>'PATRAK-F'!AA144</f>
        <v>0</v>
      </c>
      <c r="AF144" s="193" t="str">
        <f>'PATRAK-F'!AB144</f>
        <v>E</v>
      </c>
      <c r="AG144" s="193" t="e">
        <f>'PATRAK-F'!AC144</f>
        <v>#REF!</v>
      </c>
      <c r="AH144" s="193" t="e">
        <f>'PATRAK-F'!AD144</f>
        <v>#REF!</v>
      </c>
      <c r="AI144" s="193">
        <f>'PATRAK-F'!AE144</f>
        <v>0</v>
      </c>
      <c r="AJ144" s="193" t="str">
        <f>'PATRAK-F'!AF144</f>
        <v>E</v>
      </c>
      <c r="AK144" s="193">
        <f>'PATRAK-F'!AG144</f>
        <v>0</v>
      </c>
      <c r="AL144" s="193" t="str">
        <f>'PATRAK-F'!AH144</f>
        <v>E</v>
      </c>
      <c r="AM144" s="193" t="str">
        <f>'PATRAK-F'!AI144</f>
        <v/>
      </c>
      <c r="AN144" s="193" t="str">
        <f>'PATRAK-F'!AJ144</f>
        <v/>
      </c>
      <c r="AO144" s="193" t="str">
        <f>'PATRAK-F'!AK144</f>
        <v/>
      </c>
      <c r="AP144" s="193" t="str">
        <f>'PATRAK-F'!AL144</f>
        <v/>
      </c>
      <c r="AQ144" s="193" t="str">
        <f>'PATRAK-F'!AM144</f>
        <v/>
      </c>
      <c r="AR144" s="226" t="str">
        <f>'PATRAK-F'!AN144</f>
        <v/>
      </c>
      <c r="AS144" s="193" t="str">
        <f>'PATRAK-F'!AO144</f>
        <v/>
      </c>
      <c r="AT144" s="193" t="str">
        <f>'PATRAK-F'!AP144</f>
        <v/>
      </c>
      <c r="AU144" s="193" t="str">
        <f>'PATRAK-F'!AQ144</f>
        <v/>
      </c>
      <c r="AV144" s="193" t="str">
        <f>'PATRAK-F'!AR144</f>
        <v/>
      </c>
      <c r="AW144" s="193" t="str">
        <f>'PATRAK-F'!AS144</f>
        <v xml:space="preserve"> </v>
      </c>
    </row>
    <row r="145" spans="25:49" hidden="1">
      <c r="Y145" s="38" t="s">
        <v>306</v>
      </c>
      <c r="Z145" s="38">
        <v>2</v>
      </c>
      <c r="AA145" s="193">
        <f>'PATRAK-F'!W145</f>
        <v>34</v>
      </c>
      <c r="AB145" s="193" t="str">
        <f>'PATRAK-F'!X145</f>
        <v/>
      </c>
      <c r="AC145" s="193">
        <f>'PATRAK-F'!Y145</f>
        <v>0</v>
      </c>
      <c r="AD145" s="193" t="str">
        <f>'PATRAK-F'!Z145</f>
        <v>E</v>
      </c>
      <c r="AE145" s="193">
        <f>'PATRAK-F'!AA145</f>
        <v>0</v>
      </c>
      <c r="AF145" s="193" t="str">
        <f>'PATRAK-F'!AB145</f>
        <v>E</v>
      </c>
      <c r="AG145" s="193" t="e">
        <f>'PATRAK-F'!AC145</f>
        <v>#REF!</v>
      </c>
      <c r="AH145" s="193" t="e">
        <f>'PATRAK-F'!AD145</f>
        <v>#REF!</v>
      </c>
      <c r="AI145" s="193">
        <f>'PATRAK-F'!AE145</f>
        <v>0</v>
      </c>
      <c r="AJ145" s="193" t="str">
        <f>'PATRAK-F'!AF145</f>
        <v>E</v>
      </c>
      <c r="AK145" s="193">
        <f>'PATRAK-F'!AG145</f>
        <v>0</v>
      </c>
      <c r="AL145" s="193" t="str">
        <f>'PATRAK-F'!AH145</f>
        <v>E</v>
      </c>
      <c r="AM145" s="193" t="str">
        <f>'PATRAK-F'!AI145</f>
        <v/>
      </c>
      <c r="AN145" s="193" t="str">
        <f>'PATRAK-F'!AJ145</f>
        <v/>
      </c>
      <c r="AO145" s="193" t="str">
        <f>'PATRAK-F'!AK145</f>
        <v/>
      </c>
      <c r="AP145" s="193" t="str">
        <f>'PATRAK-F'!AL145</f>
        <v/>
      </c>
      <c r="AQ145" s="193" t="str">
        <f>'PATRAK-F'!AM145</f>
        <v/>
      </c>
      <c r="AR145" s="226" t="str">
        <f>'PATRAK-F'!AN145</f>
        <v/>
      </c>
      <c r="AS145" s="193" t="str">
        <f>'PATRAK-F'!AO145</f>
        <v/>
      </c>
      <c r="AT145" s="193" t="str">
        <f>'PATRAK-F'!AP145</f>
        <v/>
      </c>
      <c r="AU145" s="193" t="str">
        <f>'PATRAK-F'!AQ145</f>
        <v/>
      </c>
      <c r="AV145" s="193" t="str">
        <f>'PATRAK-F'!AR145</f>
        <v/>
      </c>
      <c r="AW145" s="193" t="str">
        <f>'PATRAK-F'!AS145</f>
        <v xml:space="preserve"> </v>
      </c>
    </row>
    <row r="146" spans="25:49" hidden="1">
      <c r="Y146" s="38" t="s">
        <v>307</v>
      </c>
      <c r="Z146" s="38">
        <v>2</v>
      </c>
      <c r="AA146" s="193">
        <f>'PATRAK-F'!W146</f>
        <v>35</v>
      </c>
      <c r="AB146" s="193" t="str">
        <f>'PATRAK-F'!X146</f>
        <v/>
      </c>
      <c r="AC146" s="193">
        <f>'PATRAK-F'!Y146</f>
        <v>0</v>
      </c>
      <c r="AD146" s="193" t="str">
        <f>'PATRAK-F'!Z146</f>
        <v>E</v>
      </c>
      <c r="AE146" s="193">
        <f>'PATRAK-F'!AA146</f>
        <v>0</v>
      </c>
      <c r="AF146" s="193" t="str">
        <f>'PATRAK-F'!AB146</f>
        <v>E</v>
      </c>
      <c r="AG146" s="193" t="e">
        <f>'PATRAK-F'!AC146</f>
        <v>#REF!</v>
      </c>
      <c r="AH146" s="193" t="e">
        <f>'PATRAK-F'!AD146</f>
        <v>#REF!</v>
      </c>
      <c r="AI146" s="193">
        <f>'PATRAK-F'!AE146</f>
        <v>0</v>
      </c>
      <c r="AJ146" s="193" t="str">
        <f>'PATRAK-F'!AF146</f>
        <v>E</v>
      </c>
      <c r="AK146" s="193">
        <f>'PATRAK-F'!AG146</f>
        <v>0</v>
      </c>
      <c r="AL146" s="193" t="str">
        <f>'PATRAK-F'!AH146</f>
        <v>E</v>
      </c>
      <c r="AM146" s="193" t="str">
        <f>'PATRAK-F'!AI146</f>
        <v/>
      </c>
      <c r="AN146" s="193" t="str">
        <f>'PATRAK-F'!AJ146</f>
        <v/>
      </c>
      <c r="AO146" s="193" t="str">
        <f>'PATRAK-F'!AK146</f>
        <v/>
      </c>
      <c r="AP146" s="193" t="str">
        <f>'PATRAK-F'!AL146</f>
        <v/>
      </c>
      <c r="AQ146" s="193" t="str">
        <f>'PATRAK-F'!AM146</f>
        <v/>
      </c>
      <c r="AR146" s="226" t="str">
        <f>'PATRAK-F'!AN146</f>
        <v/>
      </c>
      <c r="AS146" s="193" t="str">
        <f>'PATRAK-F'!AO146</f>
        <v/>
      </c>
      <c r="AT146" s="193" t="str">
        <f>'PATRAK-F'!AP146</f>
        <v/>
      </c>
      <c r="AU146" s="193" t="str">
        <f>'PATRAK-F'!AQ146</f>
        <v/>
      </c>
      <c r="AV146" s="193" t="str">
        <f>'PATRAK-F'!AR146</f>
        <v/>
      </c>
      <c r="AW146" s="193" t="str">
        <f>'PATRAK-F'!AS146</f>
        <v xml:space="preserve"> </v>
      </c>
    </row>
    <row r="147" spans="25:49" hidden="1">
      <c r="Y147" s="38" t="s">
        <v>308</v>
      </c>
      <c r="Z147" s="38">
        <v>2</v>
      </c>
      <c r="AA147" s="193">
        <f>'PATRAK-F'!W147</f>
        <v>36</v>
      </c>
      <c r="AB147" s="193" t="str">
        <f>'PATRAK-F'!X147</f>
        <v/>
      </c>
      <c r="AC147" s="193">
        <f>'PATRAK-F'!Y147</f>
        <v>0</v>
      </c>
      <c r="AD147" s="193" t="str">
        <f>'PATRAK-F'!Z147</f>
        <v>E</v>
      </c>
      <c r="AE147" s="193">
        <f>'PATRAK-F'!AA147</f>
        <v>0</v>
      </c>
      <c r="AF147" s="193" t="str">
        <f>'PATRAK-F'!AB147</f>
        <v>E</v>
      </c>
      <c r="AG147" s="193" t="e">
        <f>'PATRAK-F'!AC147</f>
        <v>#REF!</v>
      </c>
      <c r="AH147" s="193" t="e">
        <f>'PATRAK-F'!AD147</f>
        <v>#REF!</v>
      </c>
      <c r="AI147" s="193">
        <f>'PATRAK-F'!AE147</f>
        <v>0</v>
      </c>
      <c r="AJ147" s="193" t="str">
        <f>'PATRAK-F'!AF147</f>
        <v>E</v>
      </c>
      <c r="AK147" s="193">
        <f>'PATRAK-F'!AG147</f>
        <v>0</v>
      </c>
      <c r="AL147" s="193" t="str">
        <f>'PATRAK-F'!AH147</f>
        <v>E</v>
      </c>
      <c r="AM147" s="193" t="str">
        <f>'PATRAK-F'!AI147</f>
        <v/>
      </c>
      <c r="AN147" s="193" t="str">
        <f>'PATRAK-F'!AJ147</f>
        <v/>
      </c>
      <c r="AO147" s="193" t="str">
        <f>'PATRAK-F'!AK147</f>
        <v/>
      </c>
      <c r="AP147" s="193" t="str">
        <f>'PATRAK-F'!AL147</f>
        <v/>
      </c>
      <c r="AQ147" s="193" t="str">
        <f>'PATRAK-F'!AM147</f>
        <v/>
      </c>
      <c r="AR147" s="226" t="str">
        <f>'PATRAK-F'!AN147</f>
        <v/>
      </c>
      <c r="AS147" s="193" t="str">
        <f>'PATRAK-F'!AO147</f>
        <v/>
      </c>
      <c r="AT147" s="193" t="str">
        <f>'PATRAK-F'!AP147</f>
        <v/>
      </c>
      <c r="AU147" s="193" t="str">
        <f>'PATRAK-F'!AQ147</f>
        <v/>
      </c>
      <c r="AV147" s="193" t="str">
        <f>'PATRAK-F'!AR147</f>
        <v/>
      </c>
      <c r="AW147" s="193" t="str">
        <f>'PATRAK-F'!AS147</f>
        <v xml:space="preserve"> </v>
      </c>
    </row>
    <row r="148" spans="25:49" hidden="1">
      <c r="Y148" s="38" t="s">
        <v>309</v>
      </c>
      <c r="Z148" s="38">
        <v>2</v>
      </c>
      <c r="AA148" s="193">
        <f>'PATRAK-F'!W148</f>
        <v>37</v>
      </c>
      <c r="AB148" s="193" t="str">
        <f>'PATRAK-F'!X148</f>
        <v/>
      </c>
      <c r="AC148" s="193">
        <f>'PATRAK-F'!Y148</f>
        <v>0</v>
      </c>
      <c r="AD148" s="193" t="str">
        <f>'PATRAK-F'!Z148</f>
        <v>E</v>
      </c>
      <c r="AE148" s="193">
        <f>'PATRAK-F'!AA148</f>
        <v>0</v>
      </c>
      <c r="AF148" s="193" t="str">
        <f>'PATRAK-F'!AB148</f>
        <v>E</v>
      </c>
      <c r="AG148" s="193" t="e">
        <f>'PATRAK-F'!AC148</f>
        <v>#REF!</v>
      </c>
      <c r="AH148" s="193" t="e">
        <f>'PATRAK-F'!AD148</f>
        <v>#REF!</v>
      </c>
      <c r="AI148" s="193">
        <f>'PATRAK-F'!AE148</f>
        <v>0</v>
      </c>
      <c r="AJ148" s="193" t="str">
        <f>'PATRAK-F'!AF148</f>
        <v>E</v>
      </c>
      <c r="AK148" s="193">
        <f>'PATRAK-F'!AG148</f>
        <v>0</v>
      </c>
      <c r="AL148" s="193" t="str">
        <f>'PATRAK-F'!AH148</f>
        <v>E</v>
      </c>
      <c r="AM148" s="193" t="str">
        <f>'PATRAK-F'!AI148</f>
        <v/>
      </c>
      <c r="AN148" s="193" t="str">
        <f>'PATRAK-F'!AJ148</f>
        <v/>
      </c>
      <c r="AO148" s="193" t="str">
        <f>'PATRAK-F'!AK148</f>
        <v/>
      </c>
      <c r="AP148" s="193" t="str">
        <f>'PATRAK-F'!AL148</f>
        <v/>
      </c>
      <c r="AQ148" s="193" t="str">
        <f>'PATRAK-F'!AM148</f>
        <v/>
      </c>
      <c r="AR148" s="226" t="str">
        <f>'PATRAK-F'!AN148</f>
        <v/>
      </c>
      <c r="AS148" s="193" t="str">
        <f>'PATRAK-F'!AO148</f>
        <v/>
      </c>
      <c r="AT148" s="193" t="str">
        <f>'PATRAK-F'!AP148</f>
        <v/>
      </c>
      <c r="AU148" s="193" t="str">
        <f>'PATRAK-F'!AQ148</f>
        <v/>
      </c>
      <c r="AV148" s="193" t="str">
        <f>'PATRAK-F'!AR148</f>
        <v/>
      </c>
      <c r="AW148" s="193" t="str">
        <f>'PATRAK-F'!AS148</f>
        <v xml:space="preserve"> </v>
      </c>
    </row>
    <row r="149" spans="25:49" hidden="1">
      <c r="Y149" s="38" t="s">
        <v>310</v>
      </c>
      <c r="Z149" s="38">
        <v>2</v>
      </c>
      <c r="AA149" s="193">
        <f>'PATRAK-F'!W149</f>
        <v>38</v>
      </c>
      <c r="AB149" s="193" t="str">
        <f>'PATRAK-F'!X149</f>
        <v/>
      </c>
      <c r="AC149" s="193">
        <f>'PATRAK-F'!Y149</f>
        <v>0</v>
      </c>
      <c r="AD149" s="193" t="str">
        <f>'PATRAK-F'!Z149</f>
        <v>E</v>
      </c>
      <c r="AE149" s="193">
        <f>'PATRAK-F'!AA149</f>
        <v>0</v>
      </c>
      <c r="AF149" s="193" t="str">
        <f>'PATRAK-F'!AB149</f>
        <v>E</v>
      </c>
      <c r="AG149" s="193" t="e">
        <f>'PATRAK-F'!AC149</f>
        <v>#REF!</v>
      </c>
      <c r="AH149" s="193" t="e">
        <f>'PATRAK-F'!AD149</f>
        <v>#REF!</v>
      </c>
      <c r="AI149" s="193">
        <f>'PATRAK-F'!AE149</f>
        <v>0</v>
      </c>
      <c r="AJ149" s="193" t="str">
        <f>'PATRAK-F'!AF149</f>
        <v>E</v>
      </c>
      <c r="AK149" s="193">
        <f>'PATRAK-F'!AG149</f>
        <v>0</v>
      </c>
      <c r="AL149" s="193" t="str">
        <f>'PATRAK-F'!AH149</f>
        <v>E</v>
      </c>
      <c r="AM149" s="193" t="str">
        <f>'PATRAK-F'!AI149</f>
        <v/>
      </c>
      <c r="AN149" s="193" t="str">
        <f>'PATRAK-F'!AJ149</f>
        <v/>
      </c>
      <c r="AO149" s="193" t="str">
        <f>'PATRAK-F'!AK149</f>
        <v/>
      </c>
      <c r="AP149" s="193" t="str">
        <f>'PATRAK-F'!AL149</f>
        <v/>
      </c>
      <c r="AQ149" s="193" t="str">
        <f>'PATRAK-F'!AM149</f>
        <v/>
      </c>
      <c r="AR149" s="226" t="str">
        <f>'PATRAK-F'!AN149</f>
        <v/>
      </c>
      <c r="AS149" s="193" t="str">
        <f>'PATRAK-F'!AO149</f>
        <v/>
      </c>
      <c r="AT149" s="193" t="str">
        <f>'PATRAK-F'!AP149</f>
        <v/>
      </c>
      <c r="AU149" s="193" t="str">
        <f>'PATRAK-F'!AQ149</f>
        <v/>
      </c>
      <c r="AV149" s="193" t="str">
        <f>'PATRAK-F'!AR149</f>
        <v/>
      </c>
      <c r="AW149" s="193" t="str">
        <f>'PATRAK-F'!AS149</f>
        <v xml:space="preserve"> </v>
      </c>
    </row>
    <row r="150" spans="25:49" hidden="1">
      <c r="Y150" s="38" t="s">
        <v>311</v>
      </c>
      <c r="Z150" s="38">
        <v>2</v>
      </c>
      <c r="AA150" s="193">
        <f>'PATRAK-F'!W150</f>
        <v>39</v>
      </c>
      <c r="AB150" s="193" t="str">
        <f>'PATRAK-F'!X150</f>
        <v/>
      </c>
      <c r="AC150" s="193">
        <f>'PATRAK-F'!Y150</f>
        <v>0</v>
      </c>
      <c r="AD150" s="193" t="str">
        <f>'PATRAK-F'!Z150</f>
        <v>E</v>
      </c>
      <c r="AE150" s="193">
        <f>'PATRAK-F'!AA150</f>
        <v>0</v>
      </c>
      <c r="AF150" s="193" t="str">
        <f>'PATRAK-F'!AB150</f>
        <v>E</v>
      </c>
      <c r="AG150" s="193" t="e">
        <f>'PATRAK-F'!AC150</f>
        <v>#REF!</v>
      </c>
      <c r="AH150" s="193" t="e">
        <f>'PATRAK-F'!AD150</f>
        <v>#REF!</v>
      </c>
      <c r="AI150" s="193">
        <f>'PATRAK-F'!AE150</f>
        <v>0</v>
      </c>
      <c r="AJ150" s="193" t="str">
        <f>'PATRAK-F'!AF150</f>
        <v>E</v>
      </c>
      <c r="AK150" s="193">
        <f>'PATRAK-F'!AG150</f>
        <v>0</v>
      </c>
      <c r="AL150" s="193" t="str">
        <f>'PATRAK-F'!AH150</f>
        <v>E</v>
      </c>
      <c r="AM150" s="193" t="str">
        <f>'PATRAK-F'!AI150</f>
        <v/>
      </c>
      <c r="AN150" s="193" t="str">
        <f>'PATRAK-F'!AJ150</f>
        <v/>
      </c>
      <c r="AO150" s="193" t="str">
        <f>'PATRAK-F'!AK150</f>
        <v/>
      </c>
      <c r="AP150" s="193" t="str">
        <f>'PATRAK-F'!AL150</f>
        <v/>
      </c>
      <c r="AQ150" s="193" t="str">
        <f>'PATRAK-F'!AM150</f>
        <v/>
      </c>
      <c r="AR150" s="226" t="str">
        <f>'PATRAK-F'!AN150</f>
        <v/>
      </c>
      <c r="AS150" s="193" t="str">
        <f>'PATRAK-F'!AO150</f>
        <v/>
      </c>
      <c r="AT150" s="193" t="str">
        <f>'PATRAK-F'!AP150</f>
        <v/>
      </c>
      <c r="AU150" s="193" t="str">
        <f>'PATRAK-F'!AQ150</f>
        <v/>
      </c>
      <c r="AV150" s="193" t="str">
        <f>'PATRAK-F'!AR150</f>
        <v/>
      </c>
      <c r="AW150" s="193" t="str">
        <f>'PATRAK-F'!AS150</f>
        <v xml:space="preserve"> </v>
      </c>
    </row>
    <row r="151" spans="25:49" hidden="1">
      <c r="Y151" s="38" t="s">
        <v>312</v>
      </c>
      <c r="Z151" s="38">
        <v>2</v>
      </c>
      <c r="AA151" s="193">
        <f>'PATRAK-F'!W151</f>
        <v>40</v>
      </c>
      <c r="AB151" s="193" t="str">
        <f>'PATRAK-F'!X151</f>
        <v/>
      </c>
      <c r="AC151" s="193">
        <f>'PATRAK-F'!Y151</f>
        <v>0</v>
      </c>
      <c r="AD151" s="193" t="str">
        <f>'PATRAK-F'!Z151</f>
        <v>E</v>
      </c>
      <c r="AE151" s="193">
        <f>'PATRAK-F'!AA151</f>
        <v>0</v>
      </c>
      <c r="AF151" s="193" t="str">
        <f>'PATRAK-F'!AB151</f>
        <v>E</v>
      </c>
      <c r="AG151" s="193" t="e">
        <f>'PATRAK-F'!AC151</f>
        <v>#REF!</v>
      </c>
      <c r="AH151" s="193" t="e">
        <f>'PATRAK-F'!AD151</f>
        <v>#REF!</v>
      </c>
      <c r="AI151" s="193">
        <f>'PATRAK-F'!AE151</f>
        <v>0</v>
      </c>
      <c r="AJ151" s="193" t="str">
        <f>'PATRAK-F'!AF151</f>
        <v>E</v>
      </c>
      <c r="AK151" s="193">
        <f>'PATRAK-F'!AG151</f>
        <v>0</v>
      </c>
      <c r="AL151" s="193" t="str">
        <f>'PATRAK-F'!AH151</f>
        <v>E</v>
      </c>
      <c r="AM151" s="193" t="str">
        <f>'PATRAK-F'!AI151</f>
        <v/>
      </c>
      <c r="AN151" s="193" t="str">
        <f>'PATRAK-F'!AJ151</f>
        <v/>
      </c>
      <c r="AO151" s="193" t="str">
        <f>'PATRAK-F'!AK151</f>
        <v/>
      </c>
      <c r="AP151" s="193" t="str">
        <f>'PATRAK-F'!AL151</f>
        <v/>
      </c>
      <c r="AQ151" s="193" t="str">
        <f>'PATRAK-F'!AM151</f>
        <v/>
      </c>
      <c r="AR151" s="226" t="str">
        <f>'PATRAK-F'!AN151</f>
        <v/>
      </c>
      <c r="AS151" s="193" t="str">
        <f>'PATRAK-F'!AO151</f>
        <v/>
      </c>
      <c r="AT151" s="193" t="str">
        <f>'PATRAK-F'!AP151</f>
        <v/>
      </c>
      <c r="AU151" s="193" t="str">
        <f>'PATRAK-F'!AQ151</f>
        <v/>
      </c>
      <c r="AV151" s="193" t="str">
        <f>'PATRAK-F'!AR151</f>
        <v/>
      </c>
      <c r="AW151" s="193" t="str">
        <f>'PATRAK-F'!AS151</f>
        <v xml:space="preserve"> </v>
      </c>
    </row>
    <row r="152" spans="25:49" hidden="1">
      <c r="Y152" s="38" t="s">
        <v>313</v>
      </c>
      <c r="Z152" s="38">
        <v>2</v>
      </c>
      <c r="AA152" s="193">
        <f>'PATRAK-F'!W152</f>
        <v>41</v>
      </c>
      <c r="AB152" s="193" t="str">
        <f>'PATRAK-F'!X152</f>
        <v/>
      </c>
      <c r="AC152" s="193">
        <f>'PATRAK-F'!Y152</f>
        <v>0</v>
      </c>
      <c r="AD152" s="193" t="str">
        <f>'PATRAK-F'!Z152</f>
        <v>E</v>
      </c>
      <c r="AE152" s="193">
        <f>'PATRAK-F'!AA152</f>
        <v>0</v>
      </c>
      <c r="AF152" s="193" t="str">
        <f>'PATRAK-F'!AB152</f>
        <v>E</v>
      </c>
      <c r="AG152" s="193" t="e">
        <f>'PATRAK-F'!AC152</f>
        <v>#REF!</v>
      </c>
      <c r="AH152" s="193" t="e">
        <f>'PATRAK-F'!AD152</f>
        <v>#REF!</v>
      </c>
      <c r="AI152" s="193">
        <f>'PATRAK-F'!AE152</f>
        <v>0</v>
      </c>
      <c r="AJ152" s="193" t="str">
        <f>'PATRAK-F'!AF152</f>
        <v>E</v>
      </c>
      <c r="AK152" s="193">
        <f>'PATRAK-F'!AG152</f>
        <v>0</v>
      </c>
      <c r="AL152" s="193" t="str">
        <f>'PATRAK-F'!AH152</f>
        <v>E</v>
      </c>
      <c r="AM152" s="193" t="str">
        <f>'PATRAK-F'!AI152</f>
        <v/>
      </c>
      <c r="AN152" s="193" t="str">
        <f>'PATRAK-F'!AJ152</f>
        <v/>
      </c>
      <c r="AO152" s="193" t="str">
        <f>'PATRAK-F'!AK152</f>
        <v/>
      </c>
      <c r="AP152" s="193" t="str">
        <f>'PATRAK-F'!AL152</f>
        <v/>
      </c>
      <c r="AQ152" s="193" t="str">
        <f>'PATRAK-F'!AM152</f>
        <v/>
      </c>
      <c r="AR152" s="226" t="str">
        <f>'PATRAK-F'!AN152</f>
        <v/>
      </c>
      <c r="AS152" s="193" t="str">
        <f>'PATRAK-F'!AO152</f>
        <v/>
      </c>
      <c r="AT152" s="193" t="str">
        <f>'PATRAK-F'!AP152</f>
        <v/>
      </c>
      <c r="AU152" s="193" t="str">
        <f>'PATRAK-F'!AQ152</f>
        <v/>
      </c>
      <c r="AV152" s="193" t="str">
        <f>'PATRAK-F'!AR152</f>
        <v/>
      </c>
      <c r="AW152" s="193" t="str">
        <f>'PATRAK-F'!AS152</f>
        <v xml:space="preserve"> </v>
      </c>
    </row>
    <row r="153" spans="25:49" hidden="1">
      <c r="Y153" s="38" t="s">
        <v>314</v>
      </c>
      <c r="Z153" s="38">
        <v>2</v>
      </c>
      <c r="AA153" s="193">
        <f>'PATRAK-F'!W153</f>
        <v>42</v>
      </c>
      <c r="AB153" s="193" t="str">
        <f>'PATRAK-F'!X153</f>
        <v/>
      </c>
      <c r="AC153" s="193">
        <f>'PATRAK-F'!Y153</f>
        <v>0</v>
      </c>
      <c r="AD153" s="193" t="str">
        <f>'PATRAK-F'!Z153</f>
        <v>E</v>
      </c>
      <c r="AE153" s="193">
        <f>'PATRAK-F'!AA153</f>
        <v>0</v>
      </c>
      <c r="AF153" s="193" t="str">
        <f>'PATRAK-F'!AB153</f>
        <v>E</v>
      </c>
      <c r="AG153" s="193" t="e">
        <f>'PATRAK-F'!AC153</f>
        <v>#REF!</v>
      </c>
      <c r="AH153" s="193" t="e">
        <f>'PATRAK-F'!AD153</f>
        <v>#REF!</v>
      </c>
      <c r="AI153" s="193">
        <f>'PATRAK-F'!AE153</f>
        <v>0</v>
      </c>
      <c r="AJ153" s="193" t="str">
        <f>'PATRAK-F'!AF153</f>
        <v>E</v>
      </c>
      <c r="AK153" s="193">
        <f>'PATRAK-F'!AG153</f>
        <v>0</v>
      </c>
      <c r="AL153" s="193" t="str">
        <f>'PATRAK-F'!AH153</f>
        <v>E</v>
      </c>
      <c r="AM153" s="193" t="str">
        <f>'PATRAK-F'!AI153</f>
        <v/>
      </c>
      <c r="AN153" s="193" t="str">
        <f>'PATRAK-F'!AJ153</f>
        <v/>
      </c>
      <c r="AO153" s="193" t="str">
        <f>'PATRAK-F'!AK153</f>
        <v/>
      </c>
      <c r="AP153" s="193" t="str">
        <f>'PATRAK-F'!AL153</f>
        <v/>
      </c>
      <c r="AQ153" s="193" t="str">
        <f>'PATRAK-F'!AM153</f>
        <v/>
      </c>
      <c r="AR153" s="226" t="str">
        <f>'PATRAK-F'!AN153</f>
        <v/>
      </c>
      <c r="AS153" s="193" t="str">
        <f>'PATRAK-F'!AO153</f>
        <v/>
      </c>
      <c r="AT153" s="193" t="str">
        <f>'PATRAK-F'!AP153</f>
        <v/>
      </c>
      <c r="AU153" s="193" t="str">
        <f>'PATRAK-F'!AQ153</f>
        <v/>
      </c>
      <c r="AV153" s="193" t="str">
        <f>'PATRAK-F'!AR153</f>
        <v/>
      </c>
      <c r="AW153" s="193" t="str">
        <f>'PATRAK-F'!AS153</f>
        <v xml:space="preserve"> </v>
      </c>
    </row>
    <row r="154" spans="25:49" hidden="1">
      <c r="Y154" s="38" t="s">
        <v>315</v>
      </c>
      <c r="Z154" s="38">
        <v>2</v>
      </c>
      <c r="AA154" s="193">
        <f>'PATRAK-F'!W154</f>
        <v>43</v>
      </c>
      <c r="AB154" s="193" t="str">
        <f>'PATRAK-F'!X154</f>
        <v/>
      </c>
      <c r="AC154" s="193">
        <f>'PATRAK-F'!Y154</f>
        <v>0</v>
      </c>
      <c r="AD154" s="193" t="str">
        <f>'PATRAK-F'!Z154</f>
        <v>E</v>
      </c>
      <c r="AE154" s="193">
        <f>'PATRAK-F'!AA154</f>
        <v>0</v>
      </c>
      <c r="AF154" s="193" t="str">
        <f>'PATRAK-F'!AB154</f>
        <v>E</v>
      </c>
      <c r="AG154" s="193" t="e">
        <f>'PATRAK-F'!AC154</f>
        <v>#REF!</v>
      </c>
      <c r="AH154" s="193" t="e">
        <f>'PATRAK-F'!AD154</f>
        <v>#REF!</v>
      </c>
      <c r="AI154" s="193">
        <f>'PATRAK-F'!AE154</f>
        <v>0</v>
      </c>
      <c r="AJ154" s="193" t="str">
        <f>'PATRAK-F'!AF154</f>
        <v>E</v>
      </c>
      <c r="AK154" s="193">
        <f>'PATRAK-F'!AG154</f>
        <v>0</v>
      </c>
      <c r="AL154" s="193" t="str">
        <f>'PATRAK-F'!AH154</f>
        <v>E</v>
      </c>
      <c r="AM154" s="193" t="str">
        <f>'PATRAK-F'!AI154</f>
        <v/>
      </c>
      <c r="AN154" s="193" t="str">
        <f>'PATRAK-F'!AJ154</f>
        <v/>
      </c>
      <c r="AO154" s="193" t="str">
        <f>'PATRAK-F'!AK154</f>
        <v/>
      </c>
      <c r="AP154" s="193" t="str">
        <f>'PATRAK-F'!AL154</f>
        <v/>
      </c>
      <c r="AQ154" s="193" t="str">
        <f>'PATRAK-F'!AM154</f>
        <v/>
      </c>
      <c r="AR154" s="226" t="str">
        <f>'PATRAK-F'!AN154</f>
        <v/>
      </c>
      <c r="AS154" s="193" t="str">
        <f>'PATRAK-F'!AO154</f>
        <v/>
      </c>
      <c r="AT154" s="193" t="str">
        <f>'PATRAK-F'!AP154</f>
        <v/>
      </c>
      <c r="AU154" s="193" t="str">
        <f>'PATRAK-F'!AQ154</f>
        <v/>
      </c>
      <c r="AV154" s="193" t="str">
        <f>'PATRAK-F'!AR154</f>
        <v/>
      </c>
      <c r="AW154" s="193" t="str">
        <f>'PATRAK-F'!AS154</f>
        <v xml:space="preserve"> </v>
      </c>
    </row>
    <row r="155" spans="25:49" hidden="1">
      <c r="Y155" s="38" t="s">
        <v>316</v>
      </c>
      <c r="Z155" s="38">
        <v>2</v>
      </c>
      <c r="AA155" s="193">
        <f>'PATRAK-F'!W155</f>
        <v>44</v>
      </c>
      <c r="AB155" s="193" t="str">
        <f>'PATRAK-F'!X155</f>
        <v/>
      </c>
      <c r="AC155" s="193">
        <f>'PATRAK-F'!Y155</f>
        <v>0</v>
      </c>
      <c r="AD155" s="193" t="str">
        <f>'PATRAK-F'!Z155</f>
        <v>E</v>
      </c>
      <c r="AE155" s="193">
        <f>'PATRAK-F'!AA155</f>
        <v>0</v>
      </c>
      <c r="AF155" s="193" t="str">
        <f>'PATRAK-F'!AB155</f>
        <v>E</v>
      </c>
      <c r="AG155" s="193" t="e">
        <f>'PATRAK-F'!AC155</f>
        <v>#REF!</v>
      </c>
      <c r="AH155" s="193" t="e">
        <f>'PATRAK-F'!AD155</f>
        <v>#REF!</v>
      </c>
      <c r="AI155" s="193">
        <f>'PATRAK-F'!AE155</f>
        <v>0</v>
      </c>
      <c r="AJ155" s="193" t="str">
        <f>'PATRAK-F'!AF155</f>
        <v>E</v>
      </c>
      <c r="AK155" s="193">
        <f>'PATRAK-F'!AG155</f>
        <v>0</v>
      </c>
      <c r="AL155" s="193" t="str">
        <f>'PATRAK-F'!AH155</f>
        <v>E</v>
      </c>
      <c r="AM155" s="193" t="str">
        <f>'PATRAK-F'!AI155</f>
        <v/>
      </c>
      <c r="AN155" s="193" t="str">
        <f>'PATRAK-F'!AJ155</f>
        <v/>
      </c>
      <c r="AO155" s="193" t="str">
        <f>'PATRAK-F'!AK155</f>
        <v/>
      </c>
      <c r="AP155" s="193" t="str">
        <f>'PATRAK-F'!AL155</f>
        <v/>
      </c>
      <c r="AQ155" s="193" t="str">
        <f>'PATRAK-F'!AM155</f>
        <v/>
      </c>
      <c r="AR155" s="226" t="str">
        <f>'PATRAK-F'!AN155</f>
        <v/>
      </c>
      <c r="AS155" s="193" t="str">
        <f>'PATRAK-F'!AO155</f>
        <v/>
      </c>
      <c r="AT155" s="193" t="str">
        <f>'PATRAK-F'!AP155</f>
        <v/>
      </c>
      <c r="AU155" s="193" t="str">
        <f>'PATRAK-F'!AQ155</f>
        <v/>
      </c>
      <c r="AV155" s="193" t="str">
        <f>'PATRAK-F'!AR155</f>
        <v/>
      </c>
      <c r="AW155" s="193" t="str">
        <f>'PATRAK-F'!AS155</f>
        <v xml:space="preserve"> </v>
      </c>
    </row>
    <row r="156" spans="25:49" hidden="1">
      <c r="Y156" s="38" t="s">
        <v>317</v>
      </c>
      <c r="Z156" s="38">
        <v>2</v>
      </c>
      <c r="AA156" s="193">
        <f>'PATRAK-F'!W156</f>
        <v>45</v>
      </c>
      <c r="AB156" s="193" t="str">
        <f>'PATRAK-F'!X156</f>
        <v/>
      </c>
      <c r="AC156" s="193">
        <f>'PATRAK-F'!Y156</f>
        <v>0</v>
      </c>
      <c r="AD156" s="193" t="str">
        <f>'PATRAK-F'!Z156</f>
        <v>E</v>
      </c>
      <c r="AE156" s="193">
        <f>'PATRAK-F'!AA156</f>
        <v>0</v>
      </c>
      <c r="AF156" s="193" t="str">
        <f>'PATRAK-F'!AB156</f>
        <v>E</v>
      </c>
      <c r="AG156" s="193" t="e">
        <f>'PATRAK-F'!AC156</f>
        <v>#REF!</v>
      </c>
      <c r="AH156" s="193" t="e">
        <f>'PATRAK-F'!AD156</f>
        <v>#REF!</v>
      </c>
      <c r="AI156" s="193">
        <f>'PATRAK-F'!AE156</f>
        <v>0</v>
      </c>
      <c r="AJ156" s="193" t="str">
        <f>'PATRAK-F'!AF156</f>
        <v>E</v>
      </c>
      <c r="AK156" s="193">
        <f>'PATRAK-F'!AG156</f>
        <v>0</v>
      </c>
      <c r="AL156" s="193" t="str">
        <f>'PATRAK-F'!AH156</f>
        <v>E</v>
      </c>
      <c r="AM156" s="193" t="str">
        <f>'PATRAK-F'!AI156</f>
        <v/>
      </c>
      <c r="AN156" s="193" t="str">
        <f>'PATRAK-F'!AJ156</f>
        <v/>
      </c>
      <c r="AO156" s="193" t="str">
        <f>'PATRAK-F'!AK156</f>
        <v/>
      </c>
      <c r="AP156" s="193" t="str">
        <f>'PATRAK-F'!AL156</f>
        <v/>
      </c>
      <c r="AQ156" s="193" t="str">
        <f>'PATRAK-F'!AM156</f>
        <v/>
      </c>
      <c r="AR156" s="226" t="str">
        <f>'PATRAK-F'!AN156</f>
        <v/>
      </c>
      <c r="AS156" s="193" t="str">
        <f>'PATRAK-F'!AO156</f>
        <v/>
      </c>
      <c r="AT156" s="193" t="str">
        <f>'PATRAK-F'!AP156</f>
        <v/>
      </c>
      <c r="AU156" s="193" t="str">
        <f>'PATRAK-F'!AQ156</f>
        <v/>
      </c>
      <c r="AV156" s="193" t="str">
        <f>'PATRAK-F'!AR156</f>
        <v/>
      </c>
      <c r="AW156" s="193" t="str">
        <f>'PATRAK-F'!AS156</f>
        <v xml:space="preserve"> </v>
      </c>
    </row>
    <row r="157" spans="25:49" hidden="1">
      <c r="Y157" s="38" t="s">
        <v>318</v>
      </c>
      <c r="Z157" s="38">
        <v>2</v>
      </c>
      <c r="AA157" s="193">
        <f>'PATRAK-F'!W157</f>
        <v>46</v>
      </c>
      <c r="AB157" s="193" t="str">
        <f>'PATRAK-F'!X157</f>
        <v/>
      </c>
      <c r="AC157" s="193">
        <f>'PATRAK-F'!Y157</f>
        <v>0</v>
      </c>
      <c r="AD157" s="193" t="str">
        <f>'PATRAK-F'!Z157</f>
        <v>E</v>
      </c>
      <c r="AE157" s="193">
        <f>'PATRAK-F'!AA157</f>
        <v>0</v>
      </c>
      <c r="AF157" s="193" t="str">
        <f>'PATRAK-F'!AB157</f>
        <v>E</v>
      </c>
      <c r="AG157" s="193" t="e">
        <f>'PATRAK-F'!AC157</f>
        <v>#REF!</v>
      </c>
      <c r="AH157" s="193" t="e">
        <f>'PATRAK-F'!AD157</f>
        <v>#REF!</v>
      </c>
      <c r="AI157" s="193">
        <f>'PATRAK-F'!AE157</f>
        <v>0</v>
      </c>
      <c r="AJ157" s="193" t="str">
        <f>'PATRAK-F'!AF157</f>
        <v>E</v>
      </c>
      <c r="AK157" s="193">
        <f>'PATRAK-F'!AG157</f>
        <v>0</v>
      </c>
      <c r="AL157" s="193" t="str">
        <f>'PATRAK-F'!AH157</f>
        <v>E</v>
      </c>
      <c r="AM157" s="193" t="str">
        <f>'PATRAK-F'!AI157</f>
        <v/>
      </c>
      <c r="AN157" s="193" t="str">
        <f>'PATRAK-F'!AJ157</f>
        <v/>
      </c>
      <c r="AO157" s="193" t="str">
        <f>'PATRAK-F'!AK157</f>
        <v/>
      </c>
      <c r="AP157" s="193" t="str">
        <f>'PATRAK-F'!AL157</f>
        <v/>
      </c>
      <c r="AQ157" s="193" t="str">
        <f>'PATRAK-F'!AM157</f>
        <v/>
      </c>
      <c r="AR157" s="226" t="str">
        <f>'PATRAK-F'!AN157</f>
        <v/>
      </c>
      <c r="AS157" s="193" t="str">
        <f>'PATRAK-F'!AO157</f>
        <v/>
      </c>
      <c r="AT157" s="193" t="str">
        <f>'PATRAK-F'!AP157</f>
        <v/>
      </c>
      <c r="AU157" s="193" t="str">
        <f>'PATRAK-F'!AQ157</f>
        <v/>
      </c>
      <c r="AV157" s="193" t="str">
        <f>'PATRAK-F'!AR157</f>
        <v/>
      </c>
      <c r="AW157" s="193" t="str">
        <f>'PATRAK-F'!AS157</f>
        <v xml:space="preserve"> </v>
      </c>
    </row>
    <row r="158" spans="25:49" hidden="1">
      <c r="Y158" s="38" t="s">
        <v>319</v>
      </c>
      <c r="Z158" s="38">
        <v>2</v>
      </c>
      <c r="AA158" s="193">
        <f>'PATRAK-F'!W158</f>
        <v>47</v>
      </c>
      <c r="AB158" s="193" t="str">
        <f>'PATRAK-F'!X158</f>
        <v/>
      </c>
      <c r="AC158" s="193">
        <f>'PATRAK-F'!Y158</f>
        <v>0</v>
      </c>
      <c r="AD158" s="193" t="str">
        <f>'PATRAK-F'!Z158</f>
        <v>E</v>
      </c>
      <c r="AE158" s="193">
        <f>'PATRAK-F'!AA158</f>
        <v>0</v>
      </c>
      <c r="AF158" s="193" t="str">
        <f>'PATRAK-F'!AB158</f>
        <v>E</v>
      </c>
      <c r="AG158" s="193" t="e">
        <f>'PATRAK-F'!AC158</f>
        <v>#REF!</v>
      </c>
      <c r="AH158" s="193" t="e">
        <f>'PATRAK-F'!AD158</f>
        <v>#REF!</v>
      </c>
      <c r="AI158" s="193">
        <f>'PATRAK-F'!AE158</f>
        <v>0</v>
      </c>
      <c r="AJ158" s="193" t="str">
        <f>'PATRAK-F'!AF158</f>
        <v>E</v>
      </c>
      <c r="AK158" s="193">
        <f>'PATRAK-F'!AG158</f>
        <v>0</v>
      </c>
      <c r="AL158" s="193" t="str">
        <f>'PATRAK-F'!AH158</f>
        <v>E</v>
      </c>
      <c r="AM158" s="193" t="str">
        <f>'PATRAK-F'!AI158</f>
        <v/>
      </c>
      <c r="AN158" s="193" t="str">
        <f>'PATRAK-F'!AJ158</f>
        <v/>
      </c>
      <c r="AO158" s="193" t="str">
        <f>'PATRAK-F'!AK158</f>
        <v/>
      </c>
      <c r="AP158" s="193" t="str">
        <f>'PATRAK-F'!AL158</f>
        <v/>
      </c>
      <c r="AQ158" s="193" t="str">
        <f>'PATRAK-F'!AM158</f>
        <v/>
      </c>
      <c r="AR158" s="226" t="str">
        <f>'PATRAK-F'!AN158</f>
        <v/>
      </c>
      <c r="AS158" s="193" t="str">
        <f>'PATRAK-F'!AO158</f>
        <v/>
      </c>
      <c r="AT158" s="193" t="str">
        <f>'PATRAK-F'!AP158</f>
        <v/>
      </c>
      <c r="AU158" s="193" t="str">
        <f>'PATRAK-F'!AQ158</f>
        <v/>
      </c>
      <c r="AV158" s="193" t="str">
        <f>'PATRAK-F'!AR158</f>
        <v/>
      </c>
      <c r="AW158" s="193" t="str">
        <f>'PATRAK-F'!AS158</f>
        <v xml:space="preserve"> </v>
      </c>
    </row>
    <row r="159" spans="25:49" hidden="1">
      <c r="Y159" s="38" t="s">
        <v>320</v>
      </c>
      <c r="Z159" s="38">
        <v>2</v>
      </c>
      <c r="AA159" s="193">
        <f>'PATRAK-F'!W159</f>
        <v>48</v>
      </c>
      <c r="AB159" s="193" t="str">
        <f>'PATRAK-F'!X159</f>
        <v/>
      </c>
      <c r="AC159" s="193">
        <f>'PATRAK-F'!Y159</f>
        <v>0</v>
      </c>
      <c r="AD159" s="193" t="str">
        <f>'PATRAK-F'!Z159</f>
        <v>E</v>
      </c>
      <c r="AE159" s="193">
        <f>'PATRAK-F'!AA159</f>
        <v>0</v>
      </c>
      <c r="AF159" s="193" t="str">
        <f>'PATRAK-F'!AB159</f>
        <v>E</v>
      </c>
      <c r="AG159" s="193" t="e">
        <f>'PATRAK-F'!AC159</f>
        <v>#REF!</v>
      </c>
      <c r="AH159" s="193" t="e">
        <f>'PATRAK-F'!AD159</f>
        <v>#REF!</v>
      </c>
      <c r="AI159" s="193">
        <f>'PATRAK-F'!AE159</f>
        <v>0</v>
      </c>
      <c r="AJ159" s="193" t="str">
        <f>'PATRAK-F'!AF159</f>
        <v>E</v>
      </c>
      <c r="AK159" s="193">
        <f>'PATRAK-F'!AG159</f>
        <v>0</v>
      </c>
      <c r="AL159" s="193" t="str">
        <f>'PATRAK-F'!AH159</f>
        <v>E</v>
      </c>
      <c r="AM159" s="193" t="str">
        <f>'PATRAK-F'!AI159</f>
        <v/>
      </c>
      <c r="AN159" s="193" t="str">
        <f>'PATRAK-F'!AJ159</f>
        <v/>
      </c>
      <c r="AO159" s="193" t="str">
        <f>'PATRAK-F'!AK159</f>
        <v/>
      </c>
      <c r="AP159" s="193" t="str">
        <f>'PATRAK-F'!AL159</f>
        <v/>
      </c>
      <c r="AQ159" s="193" t="str">
        <f>'PATRAK-F'!AM159</f>
        <v/>
      </c>
      <c r="AR159" s="226" t="str">
        <f>'PATRAK-F'!AN159</f>
        <v/>
      </c>
      <c r="AS159" s="193" t="str">
        <f>'PATRAK-F'!AO159</f>
        <v/>
      </c>
      <c r="AT159" s="193" t="str">
        <f>'PATRAK-F'!AP159</f>
        <v/>
      </c>
      <c r="AU159" s="193" t="str">
        <f>'PATRAK-F'!AQ159</f>
        <v/>
      </c>
      <c r="AV159" s="193" t="str">
        <f>'PATRAK-F'!AR159</f>
        <v/>
      </c>
      <c r="AW159" s="193" t="str">
        <f>'PATRAK-F'!AS159</f>
        <v xml:space="preserve"> </v>
      </c>
    </row>
    <row r="160" spans="25:49" hidden="1">
      <c r="Y160" s="38" t="s">
        <v>321</v>
      </c>
      <c r="Z160" s="38">
        <v>2</v>
      </c>
      <c r="AA160" s="193">
        <f>'PATRAK-F'!W160</f>
        <v>49</v>
      </c>
      <c r="AB160" s="193" t="str">
        <f>'PATRAK-F'!X160</f>
        <v/>
      </c>
      <c r="AC160" s="193">
        <f>'PATRAK-F'!Y160</f>
        <v>0</v>
      </c>
      <c r="AD160" s="193" t="str">
        <f>'PATRAK-F'!Z160</f>
        <v>E</v>
      </c>
      <c r="AE160" s="193">
        <f>'PATRAK-F'!AA160</f>
        <v>0</v>
      </c>
      <c r="AF160" s="193" t="str">
        <f>'PATRAK-F'!AB160</f>
        <v>E</v>
      </c>
      <c r="AG160" s="193" t="e">
        <f>'PATRAK-F'!AC160</f>
        <v>#REF!</v>
      </c>
      <c r="AH160" s="193" t="e">
        <f>'PATRAK-F'!AD160</f>
        <v>#REF!</v>
      </c>
      <c r="AI160" s="193">
        <f>'PATRAK-F'!AE160</f>
        <v>0</v>
      </c>
      <c r="AJ160" s="193" t="str">
        <f>'PATRAK-F'!AF160</f>
        <v>E</v>
      </c>
      <c r="AK160" s="193">
        <f>'PATRAK-F'!AG160</f>
        <v>0</v>
      </c>
      <c r="AL160" s="193" t="str">
        <f>'PATRAK-F'!AH160</f>
        <v>E</v>
      </c>
      <c r="AM160" s="193" t="str">
        <f>'PATRAK-F'!AI160</f>
        <v/>
      </c>
      <c r="AN160" s="193" t="str">
        <f>'PATRAK-F'!AJ160</f>
        <v/>
      </c>
      <c r="AO160" s="193" t="str">
        <f>'PATRAK-F'!AK160</f>
        <v/>
      </c>
      <c r="AP160" s="193" t="str">
        <f>'PATRAK-F'!AL160</f>
        <v/>
      </c>
      <c r="AQ160" s="193" t="str">
        <f>'PATRAK-F'!AM160</f>
        <v/>
      </c>
      <c r="AR160" s="226" t="str">
        <f>'PATRAK-F'!AN160</f>
        <v/>
      </c>
      <c r="AS160" s="193" t="str">
        <f>'PATRAK-F'!AO160</f>
        <v/>
      </c>
      <c r="AT160" s="193" t="str">
        <f>'PATRAK-F'!AP160</f>
        <v/>
      </c>
      <c r="AU160" s="193" t="str">
        <f>'PATRAK-F'!AQ160</f>
        <v/>
      </c>
      <c r="AV160" s="193" t="str">
        <f>'PATRAK-F'!AR160</f>
        <v/>
      </c>
      <c r="AW160" s="193" t="str">
        <f>'PATRAK-F'!AS160</f>
        <v xml:space="preserve"> </v>
      </c>
    </row>
    <row r="161" spans="25:49" hidden="1">
      <c r="Y161" s="38" t="s">
        <v>322</v>
      </c>
      <c r="Z161" s="38">
        <v>2</v>
      </c>
      <c r="AA161" s="193">
        <f>'PATRAK-F'!W161</f>
        <v>50</v>
      </c>
      <c r="AB161" s="193" t="str">
        <f>'PATRAK-F'!X161</f>
        <v/>
      </c>
      <c r="AC161" s="193">
        <f>'PATRAK-F'!Y161</f>
        <v>0</v>
      </c>
      <c r="AD161" s="193" t="str">
        <f>'PATRAK-F'!Z161</f>
        <v>E</v>
      </c>
      <c r="AE161" s="193">
        <f>'PATRAK-F'!AA161</f>
        <v>0</v>
      </c>
      <c r="AF161" s="193" t="str">
        <f>'PATRAK-F'!AB161</f>
        <v>E</v>
      </c>
      <c r="AG161" s="193" t="e">
        <f>'PATRAK-F'!AC161</f>
        <v>#REF!</v>
      </c>
      <c r="AH161" s="193" t="e">
        <f>'PATRAK-F'!AD161</f>
        <v>#REF!</v>
      </c>
      <c r="AI161" s="193">
        <f>'PATRAK-F'!AE161</f>
        <v>0</v>
      </c>
      <c r="AJ161" s="193" t="str">
        <f>'PATRAK-F'!AF161</f>
        <v>E</v>
      </c>
      <c r="AK161" s="193">
        <f>'PATRAK-F'!AG161</f>
        <v>0</v>
      </c>
      <c r="AL161" s="193" t="str">
        <f>'PATRAK-F'!AH161</f>
        <v>E</v>
      </c>
      <c r="AM161" s="193" t="str">
        <f>'PATRAK-F'!AI161</f>
        <v/>
      </c>
      <c r="AN161" s="193" t="str">
        <f>'PATRAK-F'!AJ161</f>
        <v/>
      </c>
      <c r="AO161" s="193" t="str">
        <f>'PATRAK-F'!AK161</f>
        <v/>
      </c>
      <c r="AP161" s="193" t="str">
        <f>'PATRAK-F'!AL161</f>
        <v/>
      </c>
      <c r="AQ161" s="193" t="str">
        <f>'PATRAK-F'!AM161</f>
        <v/>
      </c>
      <c r="AR161" s="226" t="str">
        <f>'PATRAK-F'!AN161</f>
        <v/>
      </c>
      <c r="AS161" s="193" t="str">
        <f>'PATRAK-F'!AO161</f>
        <v/>
      </c>
      <c r="AT161" s="193" t="str">
        <f>'PATRAK-F'!AP161</f>
        <v/>
      </c>
      <c r="AU161" s="193" t="str">
        <f>'PATRAK-F'!AQ161</f>
        <v/>
      </c>
      <c r="AV161" s="193" t="str">
        <f>'PATRAK-F'!AR161</f>
        <v/>
      </c>
      <c r="AW161" s="193" t="str">
        <f>'PATRAK-F'!AS161</f>
        <v xml:space="preserve"> </v>
      </c>
    </row>
    <row r="162" spans="25:49" hidden="1">
      <c r="Y162" s="38" t="s">
        <v>323</v>
      </c>
      <c r="Z162" s="38">
        <v>2</v>
      </c>
      <c r="AA162" s="193">
        <f>'PATRAK-F'!W162</f>
        <v>51</v>
      </c>
      <c r="AB162" s="193" t="str">
        <f>'PATRAK-F'!X162</f>
        <v/>
      </c>
      <c r="AC162" s="193">
        <f>'PATRAK-F'!Y162</f>
        <v>0</v>
      </c>
      <c r="AD162" s="193" t="str">
        <f>'PATRAK-F'!Z162</f>
        <v>E</v>
      </c>
      <c r="AE162" s="193">
        <f>'PATRAK-F'!AA162</f>
        <v>0</v>
      </c>
      <c r="AF162" s="193" t="str">
        <f>'PATRAK-F'!AB162</f>
        <v>E</v>
      </c>
      <c r="AG162" s="193" t="e">
        <f>'PATRAK-F'!AC162</f>
        <v>#REF!</v>
      </c>
      <c r="AH162" s="193" t="e">
        <f>'PATRAK-F'!AD162</f>
        <v>#REF!</v>
      </c>
      <c r="AI162" s="193">
        <f>'PATRAK-F'!AE162</f>
        <v>0</v>
      </c>
      <c r="AJ162" s="193" t="str">
        <f>'PATRAK-F'!AF162</f>
        <v>E</v>
      </c>
      <c r="AK162" s="193">
        <f>'PATRAK-F'!AG162</f>
        <v>0</v>
      </c>
      <c r="AL162" s="193" t="str">
        <f>'PATRAK-F'!AH162</f>
        <v>E</v>
      </c>
      <c r="AM162" s="193" t="str">
        <f>'PATRAK-F'!AI162</f>
        <v/>
      </c>
      <c r="AN162" s="193" t="str">
        <f>'PATRAK-F'!AJ162</f>
        <v/>
      </c>
      <c r="AO162" s="193" t="str">
        <f>'PATRAK-F'!AK162</f>
        <v/>
      </c>
      <c r="AP162" s="193" t="str">
        <f>'PATRAK-F'!AL162</f>
        <v/>
      </c>
      <c r="AQ162" s="193" t="str">
        <f>'PATRAK-F'!AM162</f>
        <v/>
      </c>
      <c r="AR162" s="226" t="str">
        <f>'PATRAK-F'!AN162</f>
        <v/>
      </c>
      <c r="AS162" s="193" t="str">
        <f>'PATRAK-F'!AO162</f>
        <v/>
      </c>
      <c r="AT162" s="193" t="str">
        <f>'PATRAK-F'!AP162</f>
        <v/>
      </c>
      <c r="AU162" s="193" t="str">
        <f>'PATRAK-F'!AQ162</f>
        <v/>
      </c>
      <c r="AV162" s="193" t="str">
        <f>'PATRAK-F'!AR162</f>
        <v/>
      </c>
      <c r="AW162" s="193" t="str">
        <f>'PATRAK-F'!AS162</f>
        <v xml:space="preserve"> </v>
      </c>
    </row>
    <row r="163" spans="25:49" hidden="1">
      <c r="Y163" s="38" t="s">
        <v>324</v>
      </c>
      <c r="Z163" s="38">
        <v>2</v>
      </c>
      <c r="AA163" s="193">
        <f>'PATRAK-F'!W163</f>
        <v>52</v>
      </c>
      <c r="AB163" s="193" t="str">
        <f>'PATRAK-F'!X163</f>
        <v/>
      </c>
      <c r="AC163" s="193">
        <f>'PATRAK-F'!Y163</f>
        <v>0</v>
      </c>
      <c r="AD163" s="193" t="str">
        <f>'PATRAK-F'!Z163</f>
        <v>E</v>
      </c>
      <c r="AE163" s="193">
        <f>'PATRAK-F'!AA163</f>
        <v>0</v>
      </c>
      <c r="AF163" s="193" t="str">
        <f>'PATRAK-F'!AB163</f>
        <v>E</v>
      </c>
      <c r="AG163" s="193" t="e">
        <f>'PATRAK-F'!AC163</f>
        <v>#REF!</v>
      </c>
      <c r="AH163" s="193" t="e">
        <f>'PATRAK-F'!AD163</f>
        <v>#REF!</v>
      </c>
      <c r="AI163" s="193">
        <f>'PATRAK-F'!AE163</f>
        <v>0</v>
      </c>
      <c r="AJ163" s="193" t="str">
        <f>'PATRAK-F'!AF163</f>
        <v>E</v>
      </c>
      <c r="AK163" s="193">
        <f>'PATRAK-F'!AG163</f>
        <v>0</v>
      </c>
      <c r="AL163" s="193" t="str">
        <f>'PATRAK-F'!AH163</f>
        <v>E</v>
      </c>
      <c r="AM163" s="193" t="str">
        <f>'PATRAK-F'!AI163</f>
        <v/>
      </c>
      <c r="AN163" s="193" t="str">
        <f>'PATRAK-F'!AJ163</f>
        <v/>
      </c>
      <c r="AO163" s="193" t="str">
        <f>'PATRAK-F'!AK163</f>
        <v/>
      </c>
      <c r="AP163" s="193" t="str">
        <f>'PATRAK-F'!AL163</f>
        <v/>
      </c>
      <c r="AQ163" s="193" t="str">
        <f>'PATRAK-F'!AM163</f>
        <v/>
      </c>
      <c r="AR163" s="226" t="str">
        <f>'PATRAK-F'!AN163</f>
        <v/>
      </c>
      <c r="AS163" s="193" t="str">
        <f>'PATRAK-F'!AO163</f>
        <v/>
      </c>
      <c r="AT163" s="193" t="str">
        <f>'PATRAK-F'!AP163</f>
        <v/>
      </c>
      <c r="AU163" s="193" t="str">
        <f>'PATRAK-F'!AQ163</f>
        <v/>
      </c>
      <c r="AV163" s="193" t="str">
        <f>'PATRAK-F'!AR163</f>
        <v/>
      </c>
      <c r="AW163" s="193" t="str">
        <f>'PATRAK-F'!AS163</f>
        <v xml:space="preserve"> </v>
      </c>
    </row>
    <row r="164" spans="25:49" hidden="1">
      <c r="Y164" s="38" t="s">
        <v>325</v>
      </c>
      <c r="Z164" s="38">
        <v>2</v>
      </c>
      <c r="AA164" s="193">
        <f>'PATRAK-F'!W164</f>
        <v>53</v>
      </c>
      <c r="AB164" s="193" t="str">
        <f>'PATRAK-F'!X164</f>
        <v/>
      </c>
      <c r="AC164" s="193">
        <f>'PATRAK-F'!Y164</f>
        <v>0</v>
      </c>
      <c r="AD164" s="193" t="str">
        <f>'PATRAK-F'!Z164</f>
        <v>E</v>
      </c>
      <c r="AE164" s="193">
        <f>'PATRAK-F'!AA164</f>
        <v>0</v>
      </c>
      <c r="AF164" s="193" t="str">
        <f>'PATRAK-F'!AB164</f>
        <v>E</v>
      </c>
      <c r="AG164" s="193" t="e">
        <f>'PATRAK-F'!AC164</f>
        <v>#REF!</v>
      </c>
      <c r="AH164" s="193" t="e">
        <f>'PATRAK-F'!AD164</f>
        <v>#REF!</v>
      </c>
      <c r="AI164" s="193">
        <f>'PATRAK-F'!AE164</f>
        <v>0</v>
      </c>
      <c r="AJ164" s="193" t="str">
        <f>'PATRAK-F'!AF164</f>
        <v>E</v>
      </c>
      <c r="AK164" s="193">
        <f>'PATRAK-F'!AG164</f>
        <v>0</v>
      </c>
      <c r="AL164" s="193" t="str">
        <f>'PATRAK-F'!AH164</f>
        <v>E</v>
      </c>
      <c r="AM164" s="193" t="str">
        <f>'PATRAK-F'!AI164</f>
        <v/>
      </c>
      <c r="AN164" s="193" t="str">
        <f>'PATRAK-F'!AJ164</f>
        <v/>
      </c>
      <c r="AO164" s="193" t="str">
        <f>'PATRAK-F'!AK164</f>
        <v/>
      </c>
      <c r="AP164" s="193" t="str">
        <f>'PATRAK-F'!AL164</f>
        <v/>
      </c>
      <c r="AQ164" s="193" t="str">
        <f>'PATRAK-F'!AM164</f>
        <v/>
      </c>
      <c r="AR164" s="226" t="str">
        <f>'PATRAK-F'!AN164</f>
        <v/>
      </c>
      <c r="AS164" s="193" t="str">
        <f>'PATRAK-F'!AO164</f>
        <v/>
      </c>
      <c r="AT164" s="193" t="str">
        <f>'PATRAK-F'!AP164</f>
        <v/>
      </c>
      <c r="AU164" s="193" t="str">
        <f>'PATRAK-F'!AQ164</f>
        <v/>
      </c>
      <c r="AV164" s="193" t="str">
        <f>'PATRAK-F'!AR164</f>
        <v/>
      </c>
      <c r="AW164" s="193" t="str">
        <f>'PATRAK-F'!AS164</f>
        <v xml:space="preserve"> </v>
      </c>
    </row>
    <row r="165" spans="25:49" hidden="1">
      <c r="Y165" s="38" t="s">
        <v>326</v>
      </c>
      <c r="Z165" s="38">
        <v>2</v>
      </c>
      <c r="AA165" s="193">
        <f>'PATRAK-F'!W165</f>
        <v>54</v>
      </c>
      <c r="AB165" s="193" t="str">
        <f>'PATRAK-F'!X165</f>
        <v/>
      </c>
      <c r="AC165" s="193">
        <f>'PATRAK-F'!Y165</f>
        <v>0</v>
      </c>
      <c r="AD165" s="193" t="str">
        <f>'PATRAK-F'!Z165</f>
        <v>E</v>
      </c>
      <c r="AE165" s="193">
        <f>'PATRAK-F'!AA165</f>
        <v>0</v>
      </c>
      <c r="AF165" s="193" t="str">
        <f>'PATRAK-F'!AB165</f>
        <v>E</v>
      </c>
      <c r="AG165" s="193" t="e">
        <f>'PATRAK-F'!AC165</f>
        <v>#REF!</v>
      </c>
      <c r="AH165" s="193" t="e">
        <f>'PATRAK-F'!AD165</f>
        <v>#REF!</v>
      </c>
      <c r="AI165" s="193">
        <f>'PATRAK-F'!AE165</f>
        <v>0</v>
      </c>
      <c r="AJ165" s="193" t="str">
        <f>'PATRAK-F'!AF165</f>
        <v>E</v>
      </c>
      <c r="AK165" s="193">
        <f>'PATRAK-F'!AG165</f>
        <v>0</v>
      </c>
      <c r="AL165" s="193" t="str">
        <f>'PATRAK-F'!AH165</f>
        <v>E</v>
      </c>
      <c r="AM165" s="193" t="str">
        <f>'PATRAK-F'!AI165</f>
        <v/>
      </c>
      <c r="AN165" s="193" t="str">
        <f>'PATRAK-F'!AJ165</f>
        <v/>
      </c>
      <c r="AO165" s="193" t="str">
        <f>'PATRAK-F'!AK165</f>
        <v/>
      </c>
      <c r="AP165" s="193" t="str">
        <f>'PATRAK-F'!AL165</f>
        <v/>
      </c>
      <c r="AQ165" s="193" t="str">
        <f>'PATRAK-F'!AM165</f>
        <v/>
      </c>
      <c r="AR165" s="226" t="str">
        <f>'PATRAK-F'!AN165</f>
        <v/>
      </c>
      <c r="AS165" s="193" t="str">
        <f>'PATRAK-F'!AO165</f>
        <v/>
      </c>
      <c r="AT165" s="193" t="str">
        <f>'PATRAK-F'!AP165</f>
        <v/>
      </c>
      <c r="AU165" s="193" t="str">
        <f>'PATRAK-F'!AQ165</f>
        <v/>
      </c>
      <c r="AV165" s="193" t="str">
        <f>'PATRAK-F'!AR165</f>
        <v/>
      </c>
      <c r="AW165" s="193" t="str">
        <f>'PATRAK-F'!AS165</f>
        <v xml:space="preserve"> </v>
      </c>
    </row>
    <row r="166" spans="25:49" hidden="1">
      <c r="Y166" s="38" t="s">
        <v>327</v>
      </c>
      <c r="Z166" s="38">
        <v>2</v>
      </c>
      <c r="AA166" s="193">
        <f>'PATRAK-F'!W166</f>
        <v>55</v>
      </c>
      <c r="AB166" s="193" t="str">
        <f>'PATRAK-F'!X166</f>
        <v/>
      </c>
      <c r="AC166" s="193">
        <f>'PATRAK-F'!Y166</f>
        <v>0</v>
      </c>
      <c r="AD166" s="193" t="str">
        <f>'PATRAK-F'!Z166</f>
        <v>E</v>
      </c>
      <c r="AE166" s="193">
        <f>'PATRAK-F'!AA166</f>
        <v>0</v>
      </c>
      <c r="AF166" s="193" t="str">
        <f>'PATRAK-F'!AB166</f>
        <v>E</v>
      </c>
      <c r="AG166" s="193" t="e">
        <f>'PATRAK-F'!AC166</f>
        <v>#REF!</v>
      </c>
      <c r="AH166" s="193" t="e">
        <f>'PATRAK-F'!AD166</f>
        <v>#REF!</v>
      </c>
      <c r="AI166" s="193">
        <f>'PATRAK-F'!AE166</f>
        <v>0</v>
      </c>
      <c r="AJ166" s="193" t="str">
        <f>'PATRAK-F'!AF166</f>
        <v>E</v>
      </c>
      <c r="AK166" s="193">
        <f>'PATRAK-F'!AG166</f>
        <v>0</v>
      </c>
      <c r="AL166" s="193" t="str">
        <f>'PATRAK-F'!AH166</f>
        <v>E</v>
      </c>
      <c r="AM166" s="193" t="str">
        <f>'PATRAK-F'!AI166</f>
        <v/>
      </c>
      <c r="AN166" s="193" t="str">
        <f>'PATRAK-F'!AJ166</f>
        <v/>
      </c>
      <c r="AO166" s="193" t="str">
        <f>'PATRAK-F'!AK166</f>
        <v/>
      </c>
      <c r="AP166" s="193" t="str">
        <f>'PATRAK-F'!AL166</f>
        <v/>
      </c>
      <c r="AQ166" s="193" t="str">
        <f>'PATRAK-F'!AM166</f>
        <v/>
      </c>
      <c r="AR166" s="226" t="str">
        <f>'PATRAK-F'!AN166</f>
        <v/>
      </c>
      <c r="AS166" s="193" t="str">
        <f>'PATRAK-F'!AO166</f>
        <v/>
      </c>
      <c r="AT166" s="193" t="str">
        <f>'PATRAK-F'!AP166</f>
        <v/>
      </c>
      <c r="AU166" s="193" t="str">
        <f>'PATRAK-F'!AQ166</f>
        <v/>
      </c>
      <c r="AV166" s="193" t="str">
        <f>'PATRAK-F'!AR166</f>
        <v/>
      </c>
      <c r="AW166" s="193" t="str">
        <f>'PATRAK-F'!AS166</f>
        <v xml:space="preserve"> </v>
      </c>
    </row>
    <row r="167" spans="25:49" hidden="1">
      <c r="Y167" s="38" t="s">
        <v>328</v>
      </c>
      <c r="Z167" s="38">
        <v>2</v>
      </c>
      <c r="AA167" s="193">
        <f>'PATRAK-F'!W167</f>
        <v>56</v>
      </c>
      <c r="AB167" s="193" t="str">
        <f>'PATRAK-F'!X167</f>
        <v/>
      </c>
      <c r="AC167" s="193">
        <f>'PATRAK-F'!Y167</f>
        <v>0</v>
      </c>
      <c r="AD167" s="193" t="str">
        <f>'PATRAK-F'!Z167</f>
        <v>E</v>
      </c>
      <c r="AE167" s="193">
        <f>'PATRAK-F'!AA167</f>
        <v>0</v>
      </c>
      <c r="AF167" s="193" t="str">
        <f>'PATRAK-F'!AB167</f>
        <v>E</v>
      </c>
      <c r="AG167" s="193" t="e">
        <f>'PATRAK-F'!AC167</f>
        <v>#REF!</v>
      </c>
      <c r="AH167" s="193" t="e">
        <f>'PATRAK-F'!AD167</f>
        <v>#REF!</v>
      </c>
      <c r="AI167" s="193">
        <f>'PATRAK-F'!AE167</f>
        <v>0</v>
      </c>
      <c r="AJ167" s="193" t="str">
        <f>'PATRAK-F'!AF167</f>
        <v>E</v>
      </c>
      <c r="AK167" s="193">
        <f>'PATRAK-F'!AG167</f>
        <v>0</v>
      </c>
      <c r="AL167" s="193" t="str">
        <f>'PATRAK-F'!AH167</f>
        <v>E</v>
      </c>
      <c r="AM167" s="193" t="str">
        <f>'PATRAK-F'!AI167</f>
        <v/>
      </c>
      <c r="AN167" s="193" t="str">
        <f>'PATRAK-F'!AJ167</f>
        <v/>
      </c>
      <c r="AO167" s="193" t="str">
        <f>'PATRAK-F'!AK167</f>
        <v/>
      </c>
      <c r="AP167" s="193" t="str">
        <f>'PATRAK-F'!AL167</f>
        <v/>
      </c>
      <c r="AQ167" s="193" t="str">
        <f>'PATRAK-F'!AM167</f>
        <v/>
      </c>
      <c r="AR167" s="226" t="str">
        <f>'PATRAK-F'!AN167</f>
        <v/>
      </c>
      <c r="AS167" s="193" t="str">
        <f>'PATRAK-F'!AO167</f>
        <v/>
      </c>
      <c r="AT167" s="193" t="str">
        <f>'PATRAK-F'!AP167</f>
        <v/>
      </c>
      <c r="AU167" s="193" t="str">
        <f>'PATRAK-F'!AQ167</f>
        <v/>
      </c>
      <c r="AV167" s="193" t="str">
        <f>'PATRAK-F'!AR167</f>
        <v/>
      </c>
      <c r="AW167" s="193" t="str">
        <f>'PATRAK-F'!AS167</f>
        <v xml:space="preserve"> </v>
      </c>
    </row>
    <row r="168" spans="25:49" hidden="1">
      <c r="Y168" s="38" t="s">
        <v>329</v>
      </c>
      <c r="Z168" s="38">
        <v>2</v>
      </c>
      <c r="AA168" s="193">
        <f>'PATRAK-F'!W168</f>
        <v>57</v>
      </c>
      <c r="AB168" s="193" t="str">
        <f>'PATRAK-F'!X168</f>
        <v/>
      </c>
      <c r="AC168" s="193">
        <f>'PATRAK-F'!Y168</f>
        <v>0</v>
      </c>
      <c r="AD168" s="193" t="str">
        <f>'PATRAK-F'!Z168</f>
        <v>E</v>
      </c>
      <c r="AE168" s="193">
        <f>'PATRAK-F'!AA168</f>
        <v>0</v>
      </c>
      <c r="AF168" s="193" t="str">
        <f>'PATRAK-F'!AB168</f>
        <v>E</v>
      </c>
      <c r="AG168" s="193" t="e">
        <f>'PATRAK-F'!AC168</f>
        <v>#REF!</v>
      </c>
      <c r="AH168" s="193" t="e">
        <f>'PATRAK-F'!AD168</f>
        <v>#REF!</v>
      </c>
      <c r="AI168" s="193">
        <f>'PATRAK-F'!AE168</f>
        <v>0</v>
      </c>
      <c r="AJ168" s="193" t="str">
        <f>'PATRAK-F'!AF168</f>
        <v>E</v>
      </c>
      <c r="AK168" s="193">
        <f>'PATRAK-F'!AG168</f>
        <v>0</v>
      </c>
      <c r="AL168" s="193" t="str">
        <f>'PATRAK-F'!AH168</f>
        <v>E</v>
      </c>
      <c r="AM168" s="193" t="str">
        <f>'PATRAK-F'!AI168</f>
        <v/>
      </c>
      <c r="AN168" s="193" t="str">
        <f>'PATRAK-F'!AJ168</f>
        <v/>
      </c>
      <c r="AO168" s="193" t="str">
        <f>'PATRAK-F'!AK168</f>
        <v/>
      </c>
      <c r="AP168" s="193" t="str">
        <f>'PATRAK-F'!AL168</f>
        <v/>
      </c>
      <c r="AQ168" s="193" t="str">
        <f>'PATRAK-F'!AM168</f>
        <v/>
      </c>
      <c r="AR168" s="226" t="str">
        <f>'PATRAK-F'!AN168</f>
        <v/>
      </c>
      <c r="AS168" s="193" t="str">
        <f>'PATRAK-F'!AO168</f>
        <v/>
      </c>
      <c r="AT168" s="193" t="str">
        <f>'PATRAK-F'!AP168</f>
        <v/>
      </c>
      <c r="AU168" s="193" t="str">
        <f>'PATRAK-F'!AQ168</f>
        <v/>
      </c>
      <c r="AV168" s="193" t="str">
        <f>'PATRAK-F'!AR168</f>
        <v/>
      </c>
      <c r="AW168" s="193" t="str">
        <f>'PATRAK-F'!AS168</f>
        <v xml:space="preserve"> </v>
      </c>
    </row>
    <row r="169" spans="25:49" hidden="1">
      <c r="Y169" s="38" t="s">
        <v>330</v>
      </c>
      <c r="Z169" s="38">
        <v>2</v>
      </c>
      <c r="AA169" s="193">
        <f>'PATRAK-F'!W169</f>
        <v>58</v>
      </c>
      <c r="AB169" s="193" t="str">
        <f>'PATRAK-F'!X169</f>
        <v/>
      </c>
      <c r="AC169" s="193">
        <f>'PATRAK-F'!Y169</f>
        <v>0</v>
      </c>
      <c r="AD169" s="193" t="str">
        <f>'PATRAK-F'!Z169</f>
        <v>E</v>
      </c>
      <c r="AE169" s="193">
        <f>'PATRAK-F'!AA169</f>
        <v>0</v>
      </c>
      <c r="AF169" s="193" t="str">
        <f>'PATRAK-F'!AB169</f>
        <v>E</v>
      </c>
      <c r="AG169" s="193" t="e">
        <f>'PATRAK-F'!AC169</f>
        <v>#REF!</v>
      </c>
      <c r="AH169" s="193" t="e">
        <f>'PATRAK-F'!AD169</f>
        <v>#REF!</v>
      </c>
      <c r="AI169" s="193">
        <f>'PATRAK-F'!AE169</f>
        <v>0</v>
      </c>
      <c r="AJ169" s="193" t="str">
        <f>'PATRAK-F'!AF169</f>
        <v>E</v>
      </c>
      <c r="AK169" s="193">
        <f>'PATRAK-F'!AG169</f>
        <v>0</v>
      </c>
      <c r="AL169" s="193" t="str">
        <f>'PATRAK-F'!AH169</f>
        <v>E</v>
      </c>
      <c r="AM169" s="193" t="str">
        <f>'PATRAK-F'!AI169</f>
        <v/>
      </c>
      <c r="AN169" s="193" t="str">
        <f>'PATRAK-F'!AJ169</f>
        <v/>
      </c>
      <c r="AO169" s="193" t="str">
        <f>'PATRAK-F'!AK169</f>
        <v/>
      </c>
      <c r="AP169" s="193" t="str">
        <f>'PATRAK-F'!AL169</f>
        <v/>
      </c>
      <c r="AQ169" s="193" t="str">
        <f>'PATRAK-F'!AM169</f>
        <v/>
      </c>
      <c r="AR169" s="226" t="str">
        <f>'PATRAK-F'!AN169</f>
        <v/>
      </c>
      <c r="AS169" s="193" t="str">
        <f>'PATRAK-F'!AO169</f>
        <v/>
      </c>
      <c r="AT169" s="193" t="str">
        <f>'PATRAK-F'!AP169</f>
        <v/>
      </c>
      <c r="AU169" s="193" t="str">
        <f>'PATRAK-F'!AQ169</f>
        <v/>
      </c>
      <c r="AV169" s="193" t="str">
        <f>'PATRAK-F'!AR169</f>
        <v/>
      </c>
      <c r="AW169" s="193" t="str">
        <f>'PATRAK-F'!AS169</f>
        <v xml:space="preserve"> </v>
      </c>
    </row>
    <row r="170" spans="25:49" hidden="1">
      <c r="Y170" s="38" t="s">
        <v>331</v>
      </c>
      <c r="Z170" s="38">
        <v>2</v>
      </c>
      <c r="AA170" s="193">
        <f>'PATRAK-F'!W170</f>
        <v>59</v>
      </c>
      <c r="AB170" s="193" t="str">
        <f>'PATRAK-F'!X170</f>
        <v/>
      </c>
      <c r="AC170" s="193">
        <f>'PATRAK-F'!Y170</f>
        <v>0</v>
      </c>
      <c r="AD170" s="193" t="str">
        <f>'PATRAK-F'!Z170</f>
        <v>E</v>
      </c>
      <c r="AE170" s="193">
        <f>'PATRAK-F'!AA170</f>
        <v>0</v>
      </c>
      <c r="AF170" s="193" t="str">
        <f>'PATRAK-F'!AB170</f>
        <v>E</v>
      </c>
      <c r="AG170" s="193" t="e">
        <f>'PATRAK-F'!AC170</f>
        <v>#REF!</v>
      </c>
      <c r="AH170" s="193" t="e">
        <f>'PATRAK-F'!AD170</f>
        <v>#REF!</v>
      </c>
      <c r="AI170" s="193">
        <f>'PATRAK-F'!AE170</f>
        <v>0</v>
      </c>
      <c r="AJ170" s="193" t="str">
        <f>'PATRAK-F'!AF170</f>
        <v>E</v>
      </c>
      <c r="AK170" s="193">
        <f>'PATRAK-F'!AG170</f>
        <v>0</v>
      </c>
      <c r="AL170" s="193" t="str">
        <f>'PATRAK-F'!AH170</f>
        <v>E</v>
      </c>
      <c r="AM170" s="193" t="str">
        <f>'PATRAK-F'!AI170</f>
        <v/>
      </c>
      <c r="AN170" s="193" t="str">
        <f>'PATRAK-F'!AJ170</f>
        <v/>
      </c>
      <c r="AO170" s="193" t="str">
        <f>'PATRAK-F'!AK170</f>
        <v/>
      </c>
      <c r="AP170" s="193" t="str">
        <f>'PATRAK-F'!AL170</f>
        <v/>
      </c>
      <c r="AQ170" s="193" t="str">
        <f>'PATRAK-F'!AM170</f>
        <v/>
      </c>
      <c r="AR170" s="226" t="str">
        <f>'PATRAK-F'!AN170</f>
        <v/>
      </c>
      <c r="AS170" s="193" t="str">
        <f>'PATRAK-F'!AO170</f>
        <v/>
      </c>
      <c r="AT170" s="193" t="str">
        <f>'PATRAK-F'!AP170</f>
        <v/>
      </c>
      <c r="AU170" s="193" t="str">
        <f>'PATRAK-F'!AQ170</f>
        <v/>
      </c>
      <c r="AV170" s="193" t="str">
        <f>'PATRAK-F'!AR170</f>
        <v/>
      </c>
      <c r="AW170" s="193" t="str">
        <f>'PATRAK-F'!AS170</f>
        <v xml:space="preserve"> </v>
      </c>
    </row>
    <row r="171" spans="25:49" hidden="1">
      <c r="Y171" s="38" t="s">
        <v>332</v>
      </c>
      <c r="Z171" s="38">
        <v>2</v>
      </c>
      <c r="AA171" s="193">
        <f>'PATRAK-F'!W171</f>
        <v>60</v>
      </c>
      <c r="AB171" s="193" t="str">
        <f>'PATRAK-F'!X171</f>
        <v/>
      </c>
      <c r="AC171" s="193">
        <f>'PATRAK-F'!Y171</f>
        <v>0</v>
      </c>
      <c r="AD171" s="193" t="str">
        <f>'PATRAK-F'!Z171</f>
        <v>E</v>
      </c>
      <c r="AE171" s="193">
        <f>'PATRAK-F'!AA171</f>
        <v>0</v>
      </c>
      <c r="AF171" s="193" t="str">
        <f>'PATRAK-F'!AB171</f>
        <v>E</v>
      </c>
      <c r="AG171" s="193" t="e">
        <f>'PATRAK-F'!AC171</f>
        <v>#REF!</v>
      </c>
      <c r="AH171" s="193" t="e">
        <f>'PATRAK-F'!AD171</f>
        <v>#REF!</v>
      </c>
      <c r="AI171" s="193">
        <f>'PATRAK-F'!AE171</f>
        <v>0</v>
      </c>
      <c r="AJ171" s="193" t="str">
        <f>'PATRAK-F'!AF171</f>
        <v>E</v>
      </c>
      <c r="AK171" s="193">
        <f>'PATRAK-F'!AG171</f>
        <v>0</v>
      </c>
      <c r="AL171" s="193" t="str">
        <f>'PATRAK-F'!AH171</f>
        <v>E</v>
      </c>
      <c r="AM171" s="193" t="str">
        <f>'PATRAK-F'!AI171</f>
        <v/>
      </c>
      <c r="AN171" s="193" t="str">
        <f>'PATRAK-F'!AJ171</f>
        <v/>
      </c>
      <c r="AO171" s="193" t="str">
        <f>'PATRAK-F'!AK171</f>
        <v/>
      </c>
      <c r="AP171" s="193" t="str">
        <f>'PATRAK-F'!AL171</f>
        <v/>
      </c>
      <c r="AQ171" s="193" t="str">
        <f>'PATRAK-F'!AM171</f>
        <v/>
      </c>
      <c r="AR171" s="226" t="str">
        <f>'PATRAK-F'!AN171</f>
        <v/>
      </c>
      <c r="AS171" s="193" t="str">
        <f>'PATRAK-F'!AO171</f>
        <v/>
      </c>
      <c r="AT171" s="193" t="str">
        <f>'PATRAK-F'!AP171</f>
        <v/>
      </c>
      <c r="AU171" s="193" t="str">
        <f>'PATRAK-F'!AQ171</f>
        <v/>
      </c>
      <c r="AV171" s="193" t="str">
        <f>'PATRAK-F'!AR171</f>
        <v/>
      </c>
      <c r="AW171" s="193" t="str">
        <f>'PATRAK-F'!AS171</f>
        <v xml:space="preserve"> </v>
      </c>
    </row>
  </sheetData>
  <sheetProtection algorithmName="SHA-512" hashValue="mJ2GsqZhs3BTySUDvRjRf6f9TmlK6HZNUIqYm14WMzwTNkiaGavjBoKSg/n608qNEKtQB9WI4bs1XnQ/vKBehw==" saltValue="8xa5rLKgoVf/c9e/G6s8qA==" spinCount="100000" sheet="1" objects="1" scenarios="1"/>
  <protectedRanges>
    <protectedRange sqref="I10 U10 Z8 Z10 Z12 AL14 Z4" name="Range1"/>
  </protectedRanges>
  <mergeCells count="49">
    <mergeCell ref="B4:J4"/>
    <mergeCell ref="N4:V4"/>
    <mergeCell ref="B6:J6"/>
    <mergeCell ref="N6:V6"/>
    <mergeCell ref="G12:I12"/>
    <mergeCell ref="S12:U12"/>
    <mergeCell ref="H17:I17"/>
    <mergeCell ref="T17:U17"/>
    <mergeCell ref="H18:I18"/>
    <mergeCell ref="T18:U18"/>
    <mergeCell ref="H14:I14"/>
    <mergeCell ref="T14:U14"/>
    <mergeCell ref="H15:I15"/>
    <mergeCell ref="T15:U15"/>
    <mergeCell ref="H16:I16"/>
    <mergeCell ref="T16:U16"/>
    <mergeCell ref="T21:U21"/>
    <mergeCell ref="H19:I19"/>
    <mergeCell ref="T19:U19"/>
    <mergeCell ref="C20:D20"/>
    <mergeCell ref="H20:I20"/>
    <mergeCell ref="O20:P20"/>
    <mergeCell ref="T20:U20"/>
    <mergeCell ref="C21:D21"/>
    <mergeCell ref="E21:F21"/>
    <mergeCell ref="H21:I21"/>
    <mergeCell ref="O21:P21"/>
    <mergeCell ref="Q21:R21"/>
    <mergeCell ref="AE51:AF51"/>
    <mergeCell ref="C23:D23"/>
    <mergeCell ref="F23:G23"/>
    <mergeCell ref="O23:P23"/>
    <mergeCell ref="R23:S23"/>
    <mergeCell ref="C25:D25"/>
    <mergeCell ref="E25:G25"/>
    <mergeCell ref="O25:P25"/>
    <mergeCell ref="Q25:S25"/>
    <mergeCell ref="D28:E28"/>
    <mergeCell ref="G28:I28"/>
    <mergeCell ref="P28:Q28"/>
    <mergeCell ref="S28:U28"/>
    <mergeCell ref="AC51:AD51"/>
    <mergeCell ref="B29:J29"/>
    <mergeCell ref="N29:V29"/>
    <mergeCell ref="AG51:AH51"/>
    <mergeCell ref="AI51:AJ51"/>
    <mergeCell ref="AK51:AL51"/>
    <mergeCell ref="AM51:AN51"/>
    <mergeCell ref="AO51:AP51"/>
  </mergeCells>
  <conditionalFormatting sqref="Z4">
    <cfRule type="containsBlanks" dxfId="3" priority="2">
      <formula>LEN(TRIM(Z4))=0</formula>
    </cfRule>
  </conditionalFormatting>
  <conditionalFormatting sqref="Z10">
    <cfRule type="containsBlanks" dxfId="2" priority="3">
      <formula>LEN(TRIM(Z10))=0</formula>
    </cfRule>
  </conditionalFormatting>
  <conditionalFormatting sqref="Z12">
    <cfRule type="containsBlanks" dxfId="1" priority="1">
      <formula>LEN(TRIM(Z12))=0</formula>
    </cfRule>
  </conditionalFormatting>
  <dataValidations count="2">
    <dataValidation type="list" allowBlank="1" showInputMessage="1" showErrorMessage="1" sqref="Z4" xr:uid="{38775724-D27C-4291-973D-93FF0D7BA4A1}">
      <formula1>"1,2"</formula1>
    </dataValidation>
    <dataValidation type="list" allowBlank="1" showInputMessage="1" showErrorMessage="1" sqref="Z10 Z8 Z12" xr:uid="{644E9C74-80EB-4650-A4CA-1635002BC6C7}">
      <formula1>"હા,ના"</formula1>
    </dataValidation>
  </dataValidations>
  <pageMargins left="0.35433070866141736" right="0.35" top="0.35433070866141736" bottom="0.31496062992125984" header="0.27559055118110237" footer="0.27559055118110237"/>
  <pageSetup paperSize="9" scale="89" orientation="landscape" r:id="rId1"/>
  <drawing r:id="rId2"/>
  <legacyDrawing r:id="rId3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4E808-90A9-4277-8E40-4F0812AF91A4}">
  <sheetPr>
    <tabColor rgb="FFFF00FF"/>
    <pageSetUpPr fitToPage="1"/>
  </sheetPr>
  <dimension ref="A2:T32"/>
  <sheetViews>
    <sheetView showGridLines="0" workbookViewId="0">
      <selection activeCell="U12" sqref="U12"/>
    </sheetView>
  </sheetViews>
  <sheetFormatPr defaultRowHeight="14.4"/>
  <cols>
    <col min="1" max="1" width="3.109375" customWidth="1"/>
    <col min="2" max="2" width="13.33203125" customWidth="1"/>
    <col min="3" max="5" width="7" customWidth="1"/>
    <col min="6" max="6" width="7.77734375" customWidth="1"/>
    <col min="7" max="7" width="5.44140625" customWidth="1"/>
    <col min="8" max="10" width="7" customWidth="1"/>
    <col min="11" max="11" width="7.77734375" customWidth="1"/>
    <col min="12" max="12" width="5.44140625" customWidth="1"/>
    <col min="13" max="13" width="8.6640625" customWidth="1"/>
    <col min="14" max="14" width="7.44140625" customWidth="1"/>
  </cols>
  <sheetData>
    <row r="2" spans="1:20" ht="22.2">
      <c r="A2" s="585" t="str">
        <f>'Data Entry'!D4&amp;" "&amp;'Data Entry'!D3&amp;", સંચાલિત"</f>
        <v>જીલ્લા શિક્ષણ સમિતિ ગાંધીનગર, સંચાલિત</v>
      </c>
      <c r="B2" s="585"/>
      <c r="C2" s="585"/>
      <c r="D2" s="585"/>
      <c r="E2" s="585"/>
      <c r="F2" s="585"/>
      <c r="G2" s="585"/>
      <c r="H2" s="585"/>
      <c r="I2" s="585"/>
      <c r="J2" s="585"/>
      <c r="K2" s="585"/>
      <c r="L2" s="585"/>
      <c r="M2" s="585"/>
      <c r="N2" s="585"/>
      <c r="Q2" s="224">
        <f>'Data Entry'!J4</f>
        <v>60</v>
      </c>
    </row>
    <row r="3" spans="1:20" ht="4.95" customHeight="1"/>
    <row r="4" spans="1:20" ht="28.8" customHeight="1">
      <c r="A4" s="485" t="str">
        <f>IF('Data Entry'!B2="","",'Data Entry'!B2)</f>
        <v>કુવાદરા પ્રાથમિક શાળા</v>
      </c>
      <c r="B4" s="485"/>
      <c r="C4" s="485"/>
      <c r="D4" s="485"/>
      <c r="E4" s="485"/>
      <c r="F4" s="485"/>
      <c r="G4" s="485"/>
      <c r="H4" s="485"/>
      <c r="I4" s="485"/>
      <c r="J4" s="485"/>
      <c r="K4" s="485"/>
      <c r="L4" s="485"/>
      <c r="M4" s="485"/>
      <c r="N4" s="485"/>
      <c r="O4" s="534" t="s">
        <v>193</v>
      </c>
      <c r="P4" s="586"/>
      <c r="Q4" s="170" t="s">
        <v>194</v>
      </c>
    </row>
    <row r="5" spans="1:20" ht="4.95" customHeight="1"/>
    <row r="6" spans="1:20" ht="19.8">
      <c r="A6" s="587" t="str">
        <f>"તાલુકો :-"&amp;'Data Entry'!B3&amp;",  જિલ્લો :- "&amp;'Data Entry'!D3</f>
        <v>તાલુકો :-માણસા,  જિલ્લો :- ગાંધીનગર</v>
      </c>
      <c r="B6" s="587"/>
      <c r="C6" s="587"/>
      <c r="D6" s="587"/>
      <c r="E6" s="587"/>
      <c r="F6" s="587"/>
      <c r="G6" s="587"/>
      <c r="H6" s="587"/>
      <c r="I6" s="587"/>
      <c r="J6" s="587"/>
      <c r="K6" s="587"/>
      <c r="L6" s="587"/>
      <c r="M6" s="587"/>
      <c r="N6" s="587"/>
    </row>
    <row r="7" spans="1:20" ht="4.95" customHeight="1"/>
    <row r="8" spans="1:20" ht="33">
      <c r="A8" s="588" t="s">
        <v>458</v>
      </c>
      <c r="B8" s="588"/>
      <c r="C8" s="588"/>
      <c r="D8" s="588"/>
      <c r="E8" s="588"/>
      <c r="F8" s="588"/>
      <c r="G8" s="588"/>
      <c r="H8" s="588"/>
      <c r="I8" s="588"/>
      <c r="J8" s="588"/>
      <c r="K8" s="588"/>
      <c r="L8" s="588"/>
      <c r="M8" s="588"/>
      <c r="N8" s="588"/>
      <c r="P8" s="319"/>
      <c r="Q8" s="320"/>
      <c r="R8" s="224"/>
      <c r="S8" s="319"/>
      <c r="T8" s="319"/>
    </row>
    <row r="9" spans="1:20" ht="4.95" customHeight="1">
      <c r="P9" s="319"/>
      <c r="Q9" s="320"/>
      <c r="R9" s="320"/>
      <c r="S9" s="319"/>
      <c r="T9" s="319"/>
    </row>
    <row r="10" spans="1:20" ht="27">
      <c r="A10" s="589" t="s">
        <v>191</v>
      </c>
      <c r="B10" s="589"/>
      <c r="C10" s="590" t="str">
        <f>IFERROR(IF(N10="","",VLOOKUP(N10,'PATRAK-C'!$A$8:$AQ$67,2,0)),"")</f>
        <v>પટેલ બ્રિજેશકુમાર કાળાભાઈ</v>
      </c>
      <c r="D10" s="590"/>
      <c r="E10" s="590"/>
      <c r="F10" s="590"/>
      <c r="H10" s="321" t="s">
        <v>29</v>
      </c>
      <c r="I10" s="322">
        <f>IF('Data Entry'!J2="","",'Data Entry'!J2)</f>
        <v>3</v>
      </c>
      <c r="J10" s="321" t="s">
        <v>30</v>
      </c>
      <c r="K10" s="241" t="str">
        <f>IF('[1]Data Entry'!J3="","",'[1]Data Entry'!J3)</f>
        <v>અ</v>
      </c>
      <c r="L10" s="589" t="s">
        <v>205</v>
      </c>
      <c r="M10" s="589"/>
      <c r="N10" s="323">
        <v>1</v>
      </c>
      <c r="P10" s="319"/>
      <c r="Q10" s="320"/>
      <c r="R10" s="224"/>
      <c r="S10" s="319"/>
      <c r="T10" s="319"/>
    </row>
    <row r="11" spans="1:20" ht="7.8" customHeight="1">
      <c r="P11" s="319"/>
      <c r="Q11" s="320"/>
      <c r="R11" s="320"/>
      <c r="S11" s="319"/>
      <c r="T11" s="319"/>
    </row>
    <row r="12" spans="1:20" ht="19.8">
      <c r="A12" s="589" t="s">
        <v>333</v>
      </c>
      <c r="B12" s="589"/>
      <c r="C12" s="591">
        <f>IFERROR(IF(N10="","",VLOOKUP(N10,'PATRAK-C'!$A$8:$AQ$67,3,0)),"")</f>
        <v>10251</v>
      </c>
      <c r="D12" s="591"/>
      <c r="E12" s="589" t="s">
        <v>218</v>
      </c>
      <c r="F12" s="589"/>
      <c r="G12" s="592">
        <f>IFERROR(IF(N10="","",VLOOKUP(N10,'PATRAK-C'!$A$8:$AQ$67,4,0)),"")</f>
        <v>40544</v>
      </c>
      <c r="H12" s="592"/>
      <c r="J12" s="589" t="s">
        <v>459</v>
      </c>
      <c r="K12" s="589"/>
      <c r="L12" s="584" t="str">
        <f>IF(N10="","",LOOKUP(N10,'Data Entry'!A8:A67,'Data Entry'!M8:M67))</f>
        <v>24060404501 1510001</v>
      </c>
      <c r="M12" s="584"/>
      <c r="N12" s="584"/>
      <c r="P12" s="319"/>
      <c r="Q12" s="224">
        <f>COUNTIF(N16:N20,"E")</f>
        <v>0</v>
      </c>
      <c r="R12" s="224"/>
      <c r="S12" s="319"/>
      <c r="T12" s="319"/>
    </row>
    <row r="13" spans="1:20" ht="15" thickBot="1">
      <c r="P13" s="319"/>
      <c r="Q13" s="320"/>
      <c r="R13" s="224"/>
      <c r="S13" s="319"/>
      <c r="T13" s="319"/>
    </row>
    <row r="14" spans="1:20" ht="19.8" customHeight="1">
      <c r="A14" s="577" t="s">
        <v>17</v>
      </c>
      <c r="B14" s="579" t="s">
        <v>197</v>
      </c>
      <c r="C14" s="581" t="s">
        <v>460</v>
      </c>
      <c r="D14" s="582"/>
      <c r="E14" s="582"/>
      <c r="F14" s="582"/>
      <c r="G14" s="583"/>
      <c r="H14" s="581" t="s">
        <v>461</v>
      </c>
      <c r="I14" s="582"/>
      <c r="J14" s="582"/>
      <c r="K14" s="582"/>
      <c r="L14" s="583"/>
      <c r="M14" s="565" t="s">
        <v>462</v>
      </c>
      <c r="N14" s="566"/>
      <c r="P14" s="319"/>
      <c r="Q14" s="320"/>
      <c r="R14" s="224"/>
      <c r="S14" s="319"/>
      <c r="T14" s="319"/>
    </row>
    <row r="15" spans="1:20" s="329" customFormat="1" ht="67.8" customHeight="1">
      <c r="A15" s="578"/>
      <c r="B15" s="580"/>
      <c r="C15" s="324" t="s">
        <v>510</v>
      </c>
      <c r="D15" s="325" t="s">
        <v>463</v>
      </c>
      <c r="E15" s="325" t="s">
        <v>464</v>
      </c>
      <c r="F15" s="325" t="s">
        <v>465</v>
      </c>
      <c r="G15" s="326" t="s">
        <v>200</v>
      </c>
      <c r="H15" s="324" t="s">
        <v>510</v>
      </c>
      <c r="I15" s="325" t="s">
        <v>463</v>
      </c>
      <c r="J15" s="325" t="s">
        <v>464</v>
      </c>
      <c r="K15" s="325" t="s">
        <v>465</v>
      </c>
      <c r="L15" s="326" t="s">
        <v>200</v>
      </c>
      <c r="M15" s="327" t="s">
        <v>466</v>
      </c>
      <c r="N15" s="328" t="s">
        <v>200</v>
      </c>
      <c r="P15" s="330"/>
      <c r="Q15" s="331"/>
      <c r="R15" s="331"/>
      <c r="S15" s="330"/>
      <c r="T15" s="330"/>
    </row>
    <row r="16" spans="1:20" ht="25.05" customHeight="1">
      <c r="A16" s="332">
        <v>1</v>
      </c>
      <c r="B16" s="333" t="s">
        <v>45</v>
      </c>
      <c r="C16" s="334">
        <f>IFERROR(IF(N10="","",VLOOKUP(N10,'PATRAK-C'!$A$8:$AQ$67,5,0)),"")</f>
        <v>32</v>
      </c>
      <c r="D16" s="335">
        <f>IFERROR(IF(N10="","",VLOOKUP(N10,'PATRAK-C'!$A$8:$AQ$67,6,0)),"")</f>
        <v>36</v>
      </c>
      <c r="E16" s="335">
        <f>IFERROR(IF(N10="","",VLOOKUP(N10,'PATRAK-C'!$A$8:$AQ$67,7,0)),"")</f>
        <v>18</v>
      </c>
      <c r="F16" s="336">
        <f t="shared" ref="F16:F19" si="0">IF($N$10="","",SUM(C16:E16))</f>
        <v>86</v>
      </c>
      <c r="G16" s="337" t="str">
        <f t="shared" ref="G16:G19" si="1">IF(F16="","",IF(F16&gt;=80,"A",IF(F16&gt;=65,"B",IF(F16&gt;=50,"C",IF(F16&gt;=35,"D",IF(F16&lt;=34,"E"))))))</f>
        <v>A</v>
      </c>
      <c r="H16" s="334">
        <f>IFERROR(IF(N10="","",VLOOKUP(N10,'PATRAK-C'!$A$8:$AQ$67,8,0)),"")</f>
        <v>25</v>
      </c>
      <c r="I16" s="335">
        <f>IFERROR(IF(N10="","",VLOOKUP(N10,'PATRAK-C'!$A$8:$AQ$67,9,0)),"")</f>
        <v>32</v>
      </c>
      <c r="J16" s="335">
        <f>IFERROR(IF(N10="","",VLOOKUP(N10,'PATRAK-C'!$A$8:$AQ$67,10,0)),"")</f>
        <v>18</v>
      </c>
      <c r="K16" s="336">
        <f t="shared" ref="K16:K19" si="2">IF($N$10="","",SUM(H16:J16))</f>
        <v>75</v>
      </c>
      <c r="L16" s="337" t="str">
        <f t="shared" ref="L16:L19" si="3">IF(K16="","",IF(K16&gt;=80,"A",IF(K16&gt;=65,"B",IF(K16&gt;=50,"C",IF(K16&gt;=35,"D",IF(K16&lt;=34,"E"))))))</f>
        <v>B</v>
      </c>
      <c r="M16" s="338">
        <f>IFERROR(IF(N10="","",VLOOKUP(N10,'PATRAK-C'!$A$8:$AQ$67,11,0)),"")</f>
        <v>161</v>
      </c>
      <c r="N16" s="339" t="str">
        <f>IFERROR(IF(N10="","",VLOOKUP(N10,'PATRAK-C'!$A$8:$AQ$67,12,0)),"")</f>
        <v>A</v>
      </c>
    </row>
    <row r="17" spans="1:14" ht="25.05" customHeight="1">
      <c r="A17" s="332">
        <v>2</v>
      </c>
      <c r="B17" s="333" t="s">
        <v>46</v>
      </c>
      <c r="C17" s="334">
        <f>IFERROR(IF(N10="","",VLOOKUP(N10,'PATRAK-C'!$A$8:$AQ$67,13,0)),"")</f>
        <v>40</v>
      </c>
      <c r="D17" s="335">
        <f>IFERROR(IF(N10="","",VLOOKUP(N10,'PATRAK-C'!$A$8:$AQ$67,14,0)),"")</f>
        <v>28</v>
      </c>
      <c r="E17" s="335">
        <f>IFERROR(IF(N10="","",VLOOKUP(N10,'PATRAK-C'!$A$8:$AQ$67,15,0)),"")</f>
        <v>12</v>
      </c>
      <c r="F17" s="336">
        <f t="shared" si="0"/>
        <v>80</v>
      </c>
      <c r="G17" s="337" t="str">
        <f t="shared" si="1"/>
        <v>A</v>
      </c>
      <c r="H17" s="334">
        <f>IFERROR(IF(N10="","",VLOOKUP(N10,'PATRAK-C'!$A$8:$AQ$67,16,0)),"")</f>
        <v>36</v>
      </c>
      <c r="I17" s="335">
        <f>IFERROR(IF(N10="","",VLOOKUP(N10,'PATRAK-C'!$A$8:$AQ$67,17,0)),"")</f>
        <v>37</v>
      </c>
      <c r="J17" s="335">
        <f>IFERROR(IF(N10="","",VLOOKUP(N10,'PATRAK-C'!$A$8:$AQ$67,18,0)),"")</f>
        <v>19</v>
      </c>
      <c r="K17" s="336">
        <f t="shared" si="2"/>
        <v>92</v>
      </c>
      <c r="L17" s="337" t="str">
        <f t="shared" si="3"/>
        <v>A</v>
      </c>
      <c r="M17" s="338">
        <f>IFERROR(IF(N10="","",VLOOKUP(N10,'PATRAK-C'!$A$8:$AQ$67,19,0)),"")</f>
        <v>172</v>
      </c>
      <c r="N17" s="339" t="str">
        <f>IFERROR(IF(N10="","",VLOOKUP(N10,'PATRAK-C'!$A$8:$AQ$67,20,0)),"")</f>
        <v>A</v>
      </c>
    </row>
    <row r="18" spans="1:14" ht="25.05" customHeight="1">
      <c r="A18" s="332">
        <v>3</v>
      </c>
      <c r="B18" s="340" t="s">
        <v>49</v>
      </c>
      <c r="C18" s="334">
        <f>IFERROR(IF(N10="","",VLOOKUP(N10,'PATRAK-C'!$A$8:$AQ$67,21,0)),"")</f>
        <v>35</v>
      </c>
      <c r="D18" s="335">
        <f>IFERROR(IF(N10="","",VLOOKUP(N10,'PATRAK-C'!$A$8:$AQ$67,22,0)),"")</f>
        <v>36</v>
      </c>
      <c r="E18" s="335">
        <f>IFERROR(IF(N10="","",VLOOKUP(N10,'PATRAK-C'!$A$8:$AQ$67,23,0)),"")</f>
        <v>18</v>
      </c>
      <c r="F18" s="336">
        <f t="shared" si="0"/>
        <v>89</v>
      </c>
      <c r="G18" s="337" t="str">
        <f t="shared" si="1"/>
        <v>A</v>
      </c>
      <c r="H18" s="334">
        <f>IFERROR(IF(N10="","",VLOOKUP(N10,'PATRAK-C'!$A$8:$AQ$67,24,0)),"")</f>
        <v>34</v>
      </c>
      <c r="I18" s="335">
        <f>IFERROR(IF(N10="","",VLOOKUP(N10,'PATRAK-C'!$A$8:$AQ$67,25,0)),"")</f>
        <v>32</v>
      </c>
      <c r="J18" s="335">
        <f>IFERROR(IF(N10="","",VLOOKUP(N10,'PATRAK-C'!$A$8:$AQ$67,26,0)),"")</f>
        <v>17</v>
      </c>
      <c r="K18" s="336">
        <f t="shared" si="2"/>
        <v>83</v>
      </c>
      <c r="L18" s="337" t="str">
        <f t="shared" si="3"/>
        <v>A</v>
      </c>
      <c r="M18" s="338">
        <f>IFERROR(IF(N10="","",VLOOKUP(N10,'PATRAK-C'!$A$8:$AQ$67,27,0)),"")</f>
        <v>172</v>
      </c>
      <c r="N18" s="339" t="str">
        <f>IFERROR(IF(N10="","",VLOOKUP(N10,'PATRAK-C'!$A$8:$AQ$67,28,0)),"")</f>
        <v>A</v>
      </c>
    </row>
    <row r="19" spans="1:14" ht="25.05" customHeight="1">
      <c r="A19" s="332">
        <v>4</v>
      </c>
      <c r="B19" s="340" t="s">
        <v>361</v>
      </c>
      <c r="C19" s="334">
        <f>IFERROR(IF(N10="","",VLOOKUP(N10,'PATRAK-C'!$A$8:$AQ$67,29,0)),"")</f>
        <v>34</v>
      </c>
      <c r="D19" s="335">
        <f>IFERROR(IF(N10="","",VLOOKUP(N10,'PATRAK-C'!$A$8:$AQ$67,30,0)),"")</f>
        <v>32</v>
      </c>
      <c r="E19" s="335">
        <f>IFERROR(IF(N10="","",VLOOKUP(N10,'PATRAK-C'!$A$8:$AQ$67,31,0)),"")</f>
        <v>18</v>
      </c>
      <c r="F19" s="336">
        <f t="shared" si="0"/>
        <v>84</v>
      </c>
      <c r="G19" s="337" t="str">
        <f t="shared" si="1"/>
        <v>A</v>
      </c>
      <c r="H19" s="334">
        <f>IFERROR(IF(N10="","",VLOOKUP(N10,'PATRAK-C'!$A$8:$AQ$67,32,0)),"")</f>
        <v>40</v>
      </c>
      <c r="I19" s="335">
        <f>IFERROR(IF(N10="","",VLOOKUP(N10,'PATRAK-C'!$A$8:$AQ$67,33,0)),"")</f>
        <v>39</v>
      </c>
      <c r="J19" s="335">
        <f>IFERROR(IF(N10="","",VLOOKUP(N10,'PATRAK-C'!$A$8:$AQ$67,34,0)),"")</f>
        <v>19</v>
      </c>
      <c r="K19" s="336">
        <f t="shared" si="2"/>
        <v>98</v>
      </c>
      <c r="L19" s="337" t="str">
        <f t="shared" si="3"/>
        <v>A</v>
      </c>
      <c r="M19" s="338">
        <f>IFERROR(IF(N10="","",VLOOKUP(N10,'PATRAK-C'!$A$8:$AQ$67,35,0)),"")</f>
        <v>182</v>
      </c>
      <c r="N19" s="339" t="str">
        <f>IFERROR(IF(N10="","",VLOOKUP(N10,'PATRAK-C'!$A$8:$AQ$67,36,0)),"")</f>
        <v>A</v>
      </c>
    </row>
    <row r="20" spans="1:14" ht="25.05" customHeight="1">
      <c r="A20" s="332">
        <v>5</v>
      </c>
      <c r="B20" s="333" t="s">
        <v>467</v>
      </c>
      <c r="C20" s="574" t="s">
        <v>468</v>
      </c>
      <c r="D20" s="575"/>
      <c r="E20" s="576"/>
      <c r="F20" s="336">
        <f>IF(N10="","",LOOKUP(N10,'SEM1 PATRAK-B'!A6:A65,'SEM1 PATRAK-B'!AQ6:AQ65))</f>
        <v>172</v>
      </c>
      <c r="G20" s="337" t="str">
        <f>IF(F20="","",IF(F20&gt;=160,"A",IF(F20&gt;=130,"B",IF(F20&gt;=100,"C",IF(F20&gt;=70,"D",IF(F20&lt;=69,"E"))))))</f>
        <v>A</v>
      </c>
      <c r="H20" s="574" t="s">
        <v>468</v>
      </c>
      <c r="I20" s="575"/>
      <c r="J20" s="576"/>
      <c r="K20" s="336">
        <f>IF(N10="","",LOOKUP(N10,'SEM2 PATRAK-B'!A6:A65,'SEM2 PATRAK-B'!AQ6:AQ65))</f>
        <v>158</v>
      </c>
      <c r="L20" s="337" t="str">
        <f>IF(K20="","",IF(K20&gt;=160,"A",IF(K20&gt;=130,"B",IF(K20&gt;=100,"C",IF(K20&gt;=70,"D",IF(K20&lt;=69,"E"))))))</f>
        <v>B</v>
      </c>
      <c r="M20" s="338">
        <f>IFERROR(IF(N10="","",VLOOKUP(N10,'PATRAK-C'!$A$8:$AQ$67,37,0)),"")</f>
        <v>165</v>
      </c>
      <c r="N20" s="339" t="str">
        <f>IFERROR(IF(N10="","",VLOOKUP(N10,'PATRAK-C'!$A$8:$AQ$67,38,0)),"")</f>
        <v>A</v>
      </c>
    </row>
    <row r="21" spans="1:14" ht="25.05" customHeight="1" thickBot="1">
      <c r="A21" s="567" t="s">
        <v>207</v>
      </c>
      <c r="B21" s="568"/>
      <c r="C21" s="569" t="s">
        <v>469</v>
      </c>
      <c r="D21" s="570"/>
      <c r="E21" s="571"/>
      <c r="F21" s="341">
        <f>IF(N10="","",SUM(F16:F20))</f>
        <v>511</v>
      </c>
      <c r="G21" s="342" t="str">
        <f>IF(F21="","",IF(F21&gt;=480,"A",IF(F21&gt;=390,"B",IF(F21&gt;=300,"C",IF(F21&gt;=210,"D",IF(F21&lt;=209,"E"))))))</f>
        <v>A</v>
      </c>
      <c r="H21" s="569" t="s">
        <v>469</v>
      </c>
      <c r="I21" s="570"/>
      <c r="J21" s="571"/>
      <c r="K21" s="341">
        <f>IF(N10="","",SUM(K16:K20))</f>
        <v>506</v>
      </c>
      <c r="L21" s="342" t="str">
        <f>IF(K21="","",IF(K21&gt;=480,"A",IF(K21&gt;=390,"B",IF(K21&gt;=300,"C",IF(K21&gt;=210,"D",IF(K21&lt;=209,"E"))))))</f>
        <v>A</v>
      </c>
      <c r="M21" s="343">
        <f>IFERROR(IF(N10="","",VLOOKUP(N10,'PATRAK-C'!$A$8:$AQ$67,39,0)),"")</f>
        <v>852</v>
      </c>
      <c r="N21" s="344" t="str">
        <f>IFERROR(IF(N10="","",VLOOKUP(N10,'PATRAK-C'!$A$8:$AQ$67,40,0)),"")</f>
        <v>A</v>
      </c>
    </row>
    <row r="23" spans="1:14" ht="27">
      <c r="B23" s="345" t="s">
        <v>470</v>
      </c>
      <c r="C23" s="572">
        <f>IFERROR(IF(N10="","",VLOOKUP(N10,'PATRAK-C'!$A$8:$AQ$67,42,0)),"")</f>
        <v>0.85199999999999998</v>
      </c>
      <c r="D23" s="572"/>
      <c r="E23" s="572"/>
      <c r="F23" s="559" t="s">
        <v>471</v>
      </c>
      <c r="G23" s="559"/>
      <c r="H23" s="573">
        <f>IFERROR(IF(N10="","",VLOOKUP(N10,'PATRAK-C'!$A$8:$AQ$67,43,0)),"")</f>
        <v>1</v>
      </c>
      <c r="I23" s="573"/>
      <c r="J23" s="573"/>
      <c r="K23" s="559" t="s">
        <v>472</v>
      </c>
      <c r="L23" s="559"/>
      <c r="M23" s="560" t="str">
        <f>IF(AND(Q4="હા",C23&gt;20%),"પાસ",IF(N10="","",IF(COUNTIF(N16:N20,"E")&gt;2,"વર્ગ બઢતી","પાસ")))</f>
        <v>પાસ</v>
      </c>
      <c r="N23" s="560"/>
    </row>
    <row r="25" spans="1:14" ht="27">
      <c r="B25" s="345" t="s">
        <v>212</v>
      </c>
      <c r="C25" s="561" t="str">
        <f>IF('Data Entry'!D2="","",'Data Entry'!D2)</f>
        <v>કુવાદરા</v>
      </c>
      <c r="D25" s="561"/>
      <c r="E25" s="561"/>
      <c r="F25" s="562" t="s">
        <v>473</v>
      </c>
      <c r="G25" s="562"/>
      <c r="H25" s="563">
        <f>IF('Data Entry'!B4="","",'Data Entry'!B4)</f>
        <v>45447</v>
      </c>
      <c r="I25" s="563"/>
      <c r="J25" s="563"/>
      <c r="K25" s="559" t="s">
        <v>474</v>
      </c>
      <c r="L25" s="559"/>
      <c r="M25" s="346">
        <f>IFERROR(IF(N10="","",VLOOKUP(N10,'PATRAK-C'!$A$8:$AQ$67,41,0)),"")</f>
        <v>200</v>
      </c>
      <c r="N25" s="347" t="str">
        <f>"/"&amp;'Attandance Day'!$C$2</f>
        <v>/233</v>
      </c>
    </row>
    <row r="27" spans="1:14" ht="19.8">
      <c r="B27" s="564" t="str">
        <f>"       નોંધ :- નવા શૈક્ષણિક વર્ષમાં શાળા તારીખ :-"&amp;'Data Entry'!Q2&amp;" અને સમય :-"&amp;'Data Entry'!T2&amp;" વાગે ઉઘડશે."</f>
        <v xml:space="preserve">       નોંધ :- નવા શૈક્ષણિક વર્ષમાં શાળા તારીખ :-09-06-2025 અને સમય :-07:00 AM વાગે ઉઘડશે.</v>
      </c>
      <c r="C27" s="564"/>
      <c r="D27" s="564"/>
      <c r="E27" s="564"/>
      <c r="F27" s="564"/>
      <c r="G27" s="564"/>
      <c r="H27" s="564"/>
      <c r="I27" s="564"/>
      <c r="J27" s="564"/>
      <c r="K27" s="564"/>
      <c r="L27" s="564"/>
      <c r="M27" s="564"/>
      <c r="N27" s="564"/>
    </row>
    <row r="31" spans="1:14" ht="15" thickBot="1">
      <c r="B31" s="348"/>
      <c r="C31" s="348"/>
      <c r="F31" s="348"/>
      <c r="G31" s="348"/>
      <c r="H31" s="348"/>
      <c r="K31" s="348"/>
      <c r="L31" s="348"/>
      <c r="M31" s="348"/>
    </row>
    <row r="32" spans="1:14" ht="27.6" thickTop="1">
      <c r="B32" s="558" t="s">
        <v>475</v>
      </c>
      <c r="C32" s="558"/>
      <c r="F32" s="558" t="s">
        <v>476</v>
      </c>
      <c r="G32" s="558"/>
      <c r="H32" s="558"/>
      <c r="K32" s="558" t="s">
        <v>477</v>
      </c>
      <c r="L32" s="558"/>
      <c r="M32" s="558"/>
    </row>
  </sheetData>
  <sheetProtection algorithmName="SHA-512" hashValue="D/UT9oLLa7pri3PAUYmbKuI8ctgp+ainJP/zPSXAHmD4T/Qk/cz/L4H2bLkDSzgT+cgZMbXBbgnUVcmrTKopZw==" saltValue="J+ojDnDkIzzbdyS4KjAVVw==" spinCount="100000" sheet="1" objects="1" scenarios="1" formatCells="0"/>
  <protectedRanges>
    <protectedRange sqref="Q4 N10" name="Range1_1"/>
  </protectedRanges>
  <mergeCells count="37">
    <mergeCell ref="L12:N12"/>
    <mergeCell ref="A2:N2"/>
    <mergeCell ref="A4:N4"/>
    <mergeCell ref="O4:P4"/>
    <mergeCell ref="A6:N6"/>
    <mergeCell ref="A8:N8"/>
    <mergeCell ref="A10:B10"/>
    <mergeCell ref="C10:F10"/>
    <mergeCell ref="L10:M10"/>
    <mergeCell ref="A12:B12"/>
    <mergeCell ref="C12:D12"/>
    <mergeCell ref="E12:F12"/>
    <mergeCell ref="G12:H12"/>
    <mergeCell ref="J12:K12"/>
    <mergeCell ref="M14:N14"/>
    <mergeCell ref="A21:B21"/>
    <mergeCell ref="C21:E21"/>
    <mergeCell ref="H21:J21"/>
    <mergeCell ref="C23:E23"/>
    <mergeCell ref="F23:G23"/>
    <mergeCell ref="H23:J23"/>
    <mergeCell ref="C20:E20"/>
    <mergeCell ref="H20:J20"/>
    <mergeCell ref="A14:A15"/>
    <mergeCell ref="B14:B15"/>
    <mergeCell ref="C14:G14"/>
    <mergeCell ref="H14:L14"/>
    <mergeCell ref="B32:C32"/>
    <mergeCell ref="F32:H32"/>
    <mergeCell ref="K32:M32"/>
    <mergeCell ref="K23:L23"/>
    <mergeCell ref="M23:N23"/>
    <mergeCell ref="C25:E25"/>
    <mergeCell ref="F25:G25"/>
    <mergeCell ref="H25:J25"/>
    <mergeCell ref="K25:L25"/>
    <mergeCell ref="B27:N27"/>
  </mergeCells>
  <conditionalFormatting sqref="Q4">
    <cfRule type="containsBlanks" dxfId="0" priority="1">
      <formula>LEN(TRIM(Q4))=0</formula>
    </cfRule>
  </conditionalFormatting>
  <dataValidations count="4">
    <dataValidation type="whole" allowBlank="1" showInputMessage="1" showErrorMessage="1" errorTitle="અમાન્ય નંબર" error="આપે દાખલ કરેલ નંબર અમાન્ય છે કે રજીસ્ટર સંખ્યા કરતાં વધુ છે. કૃપા કરીને યોગ્ય નંબર લખો._x000a__x000a_બ્રિજેશ પટેલ" promptTitle="હાજરી નંબર" prompt="વિદ્યાર્થીનો હાજરી નંબર લખો." sqref="N10" xr:uid="{27FBD71E-542A-4035-A973-A09BF488C5EF}">
      <formula1>1</formula1>
      <formula2>VALUE(Q2)</formula2>
    </dataValidation>
    <dataValidation type="list" allowBlank="1" showInputMessage="1" showErrorMessage="1" sqref="Q4" xr:uid="{99B91BF8-77D0-4A43-BF85-FF578E072176}">
      <formula1>"હા,ના"</formula1>
    </dataValidation>
    <dataValidation allowBlank="1" showInputMessage="1" showErrorMessage="1" promptTitle="ગ્રેડ" prompt="સરાસરી મેળવેલ ગ્રેડ" sqref="N21" xr:uid="{FCF05A2E-C82E-4FF1-A79E-6378903A1CD7}"/>
    <dataValidation allowBlank="1" showInputMessage="1" showErrorMessage="1" promptTitle="1000 માંથી" prompt="1000 માંથી મેળવેલ ગુણ" sqref="M21" xr:uid="{B1B0779B-86FB-42ED-B81B-B32FAC9DBFEA}"/>
  </dataValidations>
  <pageMargins left="0.27559055118110237" right="0.27559055118110237" top="0.74803149606299213" bottom="0.74803149606299213" header="0.31496062992125984" footer="0.31496062992125984"/>
  <pageSetup paperSize="9" scale="97" orientation="portrait" verticalDpi="0" r:id="rId1"/>
  <drawing r:id="rId2"/>
  <legacyDrawing r:id="rId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F09C23-4F8E-44AD-8147-06A761875BC3}">
  <sheetPr>
    <tabColor rgb="FFFFC000"/>
  </sheetPr>
  <dimension ref="B3:N21"/>
  <sheetViews>
    <sheetView showGridLines="0" topLeftCell="A4" workbookViewId="0"/>
  </sheetViews>
  <sheetFormatPr defaultRowHeight="14.4"/>
  <cols>
    <col min="1" max="1" width="4.6640625" customWidth="1"/>
    <col min="2" max="14" width="6.6640625" customWidth="1"/>
    <col min="15" max="15" width="4.6640625" customWidth="1"/>
  </cols>
  <sheetData>
    <row r="3" spans="2:14" ht="34.950000000000003" customHeight="1">
      <c r="B3" s="602" t="str">
        <f>IF('Data Entry'!B2="","",'Data Entry'!B2)</f>
        <v>કુવાદરા પ્રાથમિક શાળા</v>
      </c>
      <c r="C3" s="602"/>
      <c r="D3" s="602"/>
      <c r="E3" s="602"/>
      <c r="F3" s="602"/>
      <c r="G3" s="602"/>
      <c r="H3" s="602"/>
      <c r="I3" s="602"/>
      <c r="J3" s="602"/>
      <c r="K3" s="602"/>
      <c r="L3" s="602"/>
      <c r="M3" s="602"/>
      <c r="N3" s="602"/>
    </row>
    <row r="4" spans="2:14" ht="8.4" customHeight="1"/>
    <row r="5" spans="2:14" ht="32.4" customHeight="1">
      <c r="B5" s="603" t="s">
        <v>164</v>
      </c>
      <c r="C5" s="603"/>
      <c r="D5" s="603"/>
      <c r="E5" s="603"/>
      <c r="F5" s="603"/>
      <c r="G5" s="603"/>
      <c r="H5" s="603"/>
      <c r="I5" s="603"/>
      <c r="J5" s="603"/>
      <c r="K5" s="603"/>
      <c r="L5" s="603"/>
      <c r="M5" s="603"/>
      <c r="N5" s="603"/>
    </row>
    <row r="6" spans="2:14" ht="7.2" customHeight="1"/>
    <row r="7" spans="2:14" ht="40.200000000000003" customHeight="1">
      <c r="B7" s="594" t="s">
        <v>27</v>
      </c>
      <c r="C7" s="596" t="s">
        <v>146</v>
      </c>
      <c r="D7" s="596"/>
      <c r="E7" s="597" t="s">
        <v>130</v>
      </c>
      <c r="F7" s="597"/>
      <c r="G7" s="597" t="s">
        <v>32</v>
      </c>
      <c r="H7" s="597"/>
      <c r="I7" s="597" t="s">
        <v>131</v>
      </c>
      <c r="J7" s="597"/>
      <c r="K7" s="597" t="s">
        <v>132</v>
      </c>
      <c r="L7" s="597"/>
      <c r="M7" s="597" t="s">
        <v>133</v>
      </c>
      <c r="N7" s="597"/>
    </row>
    <row r="8" spans="2:14" ht="40.200000000000003" customHeight="1">
      <c r="B8" s="595"/>
      <c r="C8" s="157" t="s">
        <v>147</v>
      </c>
      <c r="D8" s="157" t="s">
        <v>148</v>
      </c>
      <c r="E8" s="157" t="s">
        <v>147</v>
      </c>
      <c r="F8" s="157" t="s">
        <v>148</v>
      </c>
      <c r="G8" s="157" t="s">
        <v>147</v>
      </c>
      <c r="H8" s="157" t="s">
        <v>148</v>
      </c>
      <c r="I8" s="157" t="s">
        <v>147</v>
      </c>
      <c r="J8" s="157" t="s">
        <v>148</v>
      </c>
      <c r="K8" s="157" t="s">
        <v>147</v>
      </c>
      <c r="L8" s="157" t="s">
        <v>148</v>
      </c>
      <c r="M8" s="157" t="s">
        <v>147</v>
      </c>
      <c r="N8" s="157" t="s">
        <v>148</v>
      </c>
    </row>
    <row r="9" spans="2:14" ht="40.200000000000003" customHeight="1">
      <c r="B9" s="158" t="s">
        <v>143</v>
      </c>
      <c r="C9" s="161">
        <f>'Title-C'!AJ35</f>
        <v>0</v>
      </c>
      <c r="D9" s="161">
        <f>'Title-C'!AK35</f>
        <v>0</v>
      </c>
      <c r="E9" s="161">
        <f>'Title-C'!AL35</f>
        <v>0</v>
      </c>
      <c r="F9" s="161">
        <f>'Title-C'!AM35</f>
        <v>0</v>
      </c>
      <c r="G9" s="161">
        <f>'Title-C'!AN35</f>
        <v>0</v>
      </c>
      <c r="H9" s="161">
        <f>'Title-C'!AO35</f>
        <v>0</v>
      </c>
      <c r="I9" s="161">
        <f>'Title-C'!AP35</f>
        <v>0</v>
      </c>
      <c r="J9" s="161">
        <f>'Title-C'!AQ35</f>
        <v>0</v>
      </c>
      <c r="K9" s="161">
        <f>'Title-C'!AR35</f>
        <v>0</v>
      </c>
      <c r="L9" s="161">
        <f>'Title-C'!AS35</f>
        <v>0</v>
      </c>
      <c r="M9" s="161">
        <f>'Title-C'!AT35</f>
        <v>0</v>
      </c>
      <c r="N9" s="161">
        <f>'Title-C'!AU35</f>
        <v>0</v>
      </c>
    </row>
    <row r="10" spans="2:14" ht="40.200000000000003" customHeight="1">
      <c r="B10" s="159" t="s">
        <v>144</v>
      </c>
      <c r="C10" s="161">
        <f>'Title-C'!AJ36</f>
        <v>0</v>
      </c>
      <c r="D10" s="161">
        <f>'Title-C'!AK36</f>
        <v>0</v>
      </c>
      <c r="E10" s="161">
        <f>'Title-C'!AL36</f>
        <v>0</v>
      </c>
      <c r="F10" s="161">
        <f>'Title-C'!AM36</f>
        <v>0</v>
      </c>
      <c r="G10" s="161">
        <f>'Title-C'!AN36</f>
        <v>0</v>
      </c>
      <c r="H10" s="161">
        <f>'Title-C'!AO36</f>
        <v>0</v>
      </c>
      <c r="I10" s="161">
        <f>'Title-C'!AP36</f>
        <v>0</v>
      </c>
      <c r="J10" s="161">
        <f>'Title-C'!AQ36</f>
        <v>0</v>
      </c>
      <c r="K10" s="161">
        <f>'Title-C'!AR36</f>
        <v>0</v>
      </c>
      <c r="L10" s="161">
        <f>'Title-C'!AS36</f>
        <v>0</v>
      </c>
      <c r="M10" s="161">
        <f>'Title-C'!AT36</f>
        <v>0</v>
      </c>
      <c r="N10" s="161">
        <f>'Title-C'!AU36</f>
        <v>0</v>
      </c>
    </row>
    <row r="11" spans="2:14" ht="40.200000000000003" customHeight="1">
      <c r="B11" s="160" t="s">
        <v>145</v>
      </c>
      <c r="C11" s="161">
        <f>'Title-C'!AJ37</f>
        <v>0</v>
      </c>
      <c r="D11" s="161">
        <f>'Title-C'!AK37</f>
        <v>0</v>
      </c>
      <c r="E11" s="161">
        <f>'Title-C'!AL37</f>
        <v>0</v>
      </c>
      <c r="F11" s="161">
        <f>'Title-C'!AM37</f>
        <v>0</v>
      </c>
      <c r="G11" s="161">
        <f>'Title-C'!AN37</f>
        <v>0</v>
      </c>
      <c r="H11" s="161">
        <f>'Title-C'!AO37</f>
        <v>0</v>
      </c>
      <c r="I11" s="161">
        <f>'Title-C'!AP37</f>
        <v>0</v>
      </c>
      <c r="J11" s="161">
        <f>'Title-C'!AQ37</f>
        <v>0</v>
      </c>
      <c r="K11" s="161">
        <f>'Title-C'!AR37</f>
        <v>0</v>
      </c>
      <c r="L11" s="161">
        <f>'Title-C'!AS37</f>
        <v>0</v>
      </c>
      <c r="M11" s="161">
        <f>'Title-C'!AT37</f>
        <v>0</v>
      </c>
      <c r="N11" s="161">
        <f>'Title-C'!AU37</f>
        <v>0</v>
      </c>
    </row>
    <row r="12" spans="2:14" ht="40.200000000000003" customHeight="1">
      <c r="B12" s="158" t="s">
        <v>39</v>
      </c>
      <c r="C12" s="161">
        <f>'Title-C'!AJ38</f>
        <v>1</v>
      </c>
      <c r="D12" s="161">
        <f>'Title-C'!AK38</f>
        <v>0</v>
      </c>
      <c r="E12" s="161">
        <f>'Title-C'!AL38</f>
        <v>1</v>
      </c>
      <c r="F12" s="161">
        <f>'Title-C'!AM38</f>
        <v>0</v>
      </c>
      <c r="G12" s="161">
        <f>'Title-C'!AN38</f>
        <v>0</v>
      </c>
      <c r="H12" s="161">
        <f>'Title-C'!AO38</f>
        <v>0</v>
      </c>
      <c r="I12" s="161">
        <f>'Title-C'!AP38</f>
        <v>0</v>
      </c>
      <c r="J12" s="161">
        <f>'Title-C'!AQ38</f>
        <v>0</v>
      </c>
      <c r="K12" s="161">
        <f>'Title-C'!AR38</f>
        <v>0</v>
      </c>
      <c r="L12" s="161">
        <f>'Title-C'!AS38</f>
        <v>0</v>
      </c>
      <c r="M12" s="161">
        <f>'Title-C'!AT38</f>
        <v>0</v>
      </c>
      <c r="N12" s="161">
        <f>'Title-C'!AU38</f>
        <v>0</v>
      </c>
    </row>
    <row r="13" spans="2:14" ht="20.399999999999999" customHeight="1">
      <c r="B13" s="164"/>
      <c r="C13" s="165"/>
      <c r="D13" s="165"/>
      <c r="E13" s="165"/>
      <c r="F13" s="165"/>
      <c r="G13" s="165"/>
      <c r="H13" s="165"/>
      <c r="I13" s="165"/>
      <c r="J13" s="165"/>
      <c r="K13" s="165"/>
      <c r="L13" s="165"/>
      <c r="M13" s="165"/>
      <c r="N13" s="165"/>
    </row>
    <row r="14" spans="2:14" ht="29.4" customHeight="1">
      <c r="B14" s="601" t="s">
        <v>163</v>
      </c>
      <c r="C14" s="601"/>
      <c r="D14" s="601"/>
      <c r="E14" s="601"/>
      <c r="F14" s="601"/>
      <c r="G14" s="601"/>
      <c r="H14" s="601"/>
      <c r="I14" s="601"/>
      <c r="J14" s="601"/>
      <c r="K14" s="601"/>
      <c r="L14" s="601"/>
      <c r="M14" s="601"/>
      <c r="N14" s="601"/>
    </row>
    <row r="15" spans="2:14" ht="5.4" customHeight="1">
      <c r="B15" s="164"/>
      <c r="C15" s="165"/>
      <c r="D15" s="165"/>
      <c r="E15" s="165"/>
      <c r="F15" s="165"/>
      <c r="G15" s="165"/>
      <c r="H15" s="165"/>
      <c r="I15" s="165"/>
      <c r="J15" s="165"/>
      <c r="K15" s="165"/>
      <c r="L15" s="165"/>
      <c r="M15" s="165"/>
      <c r="N15" s="165"/>
    </row>
    <row r="16" spans="2:14" ht="40.200000000000003" customHeight="1">
      <c r="B16" s="598" t="s">
        <v>27</v>
      </c>
      <c r="C16" s="600" t="s">
        <v>146</v>
      </c>
      <c r="D16" s="600"/>
      <c r="E16" s="593" t="s">
        <v>130</v>
      </c>
      <c r="F16" s="593"/>
      <c r="G16" s="593" t="s">
        <v>32</v>
      </c>
      <c r="H16" s="593"/>
      <c r="I16" s="593" t="s">
        <v>131</v>
      </c>
      <c r="J16" s="593"/>
      <c r="K16" s="593" t="s">
        <v>132</v>
      </c>
      <c r="L16" s="593"/>
      <c r="M16" s="593" t="s">
        <v>133</v>
      </c>
      <c r="N16" s="593"/>
    </row>
    <row r="17" spans="2:14" ht="40.200000000000003" customHeight="1">
      <c r="B17" s="599"/>
      <c r="C17" s="166" t="s">
        <v>147</v>
      </c>
      <c r="D17" s="166" t="s">
        <v>148</v>
      </c>
      <c r="E17" s="166" t="s">
        <v>147</v>
      </c>
      <c r="F17" s="166" t="s">
        <v>148</v>
      </c>
      <c r="G17" s="166" t="s">
        <v>147</v>
      </c>
      <c r="H17" s="166" t="s">
        <v>148</v>
      </c>
      <c r="I17" s="166" t="s">
        <v>147</v>
      </c>
      <c r="J17" s="166" t="s">
        <v>148</v>
      </c>
      <c r="K17" s="166" t="s">
        <v>147</v>
      </c>
      <c r="L17" s="166" t="s">
        <v>148</v>
      </c>
      <c r="M17" s="166" t="s">
        <v>147</v>
      </c>
      <c r="N17" s="166" t="s">
        <v>148</v>
      </c>
    </row>
    <row r="18" spans="2:14" ht="40.200000000000003" customHeight="1">
      <c r="B18" s="162" t="s">
        <v>143</v>
      </c>
      <c r="C18" s="163">
        <f>'Title-C'!AJ39</f>
        <v>0</v>
      </c>
      <c r="D18" s="163">
        <f>'Title-C'!AK39</f>
        <v>0</v>
      </c>
      <c r="E18" s="163">
        <f>'Title-C'!AL39</f>
        <v>0</v>
      </c>
      <c r="F18" s="163">
        <f>'Title-C'!AM39</f>
        <v>0</v>
      </c>
      <c r="G18" s="163">
        <f>'Title-C'!AN39</f>
        <v>0</v>
      </c>
      <c r="H18" s="163">
        <f>'Title-C'!AO39</f>
        <v>0</v>
      </c>
      <c r="I18" s="163">
        <f>'Title-C'!AP39</f>
        <v>0</v>
      </c>
      <c r="J18" s="163">
        <f>'Title-C'!AQ39</f>
        <v>0</v>
      </c>
      <c r="K18" s="163">
        <f>'Title-C'!AR39</f>
        <v>0</v>
      </c>
      <c r="L18" s="163">
        <f>'Title-C'!AS39</f>
        <v>0</v>
      </c>
      <c r="M18" s="163">
        <f>'Title-C'!AT39</f>
        <v>0</v>
      </c>
      <c r="N18" s="163">
        <f>'Title-C'!AU39</f>
        <v>0</v>
      </c>
    </row>
    <row r="19" spans="2:14" ht="40.200000000000003" customHeight="1">
      <c r="B19" s="159" t="s">
        <v>144</v>
      </c>
      <c r="C19" s="161">
        <f>'Title-C'!AJ40</f>
        <v>0</v>
      </c>
      <c r="D19" s="161">
        <f>'Title-C'!AK40</f>
        <v>0</v>
      </c>
      <c r="E19" s="161">
        <f>'Title-C'!AL40</f>
        <v>0</v>
      </c>
      <c r="F19" s="161">
        <f>'Title-C'!AM40</f>
        <v>0</v>
      </c>
      <c r="G19" s="161">
        <f>'Title-C'!AN40</f>
        <v>0</v>
      </c>
      <c r="H19" s="161">
        <f>'Title-C'!AO40</f>
        <v>0</v>
      </c>
      <c r="I19" s="161">
        <f>'Title-C'!AP40</f>
        <v>0</v>
      </c>
      <c r="J19" s="161">
        <f>'Title-C'!AQ40</f>
        <v>0</v>
      </c>
      <c r="K19" s="161">
        <f>'Title-C'!AR40</f>
        <v>0</v>
      </c>
      <c r="L19" s="161">
        <f>'Title-C'!AS40</f>
        <v>0</v>
      </c>
      <c r="M19" s="161">
        <f>'Title-C'!AT40</f>
        <v>0</v>
      </c>
      <c r="N19" s="161">
        <f>'Title-C'!AU40</f>
        <v>0</v>
      </c>
    </row>
    <row r="20" spans="2:14" ht="40.200000000000003" customHeight="1">
      <c r="B20" s="160" t="s">
        <v>145</v>
      </c>
      <c r="C20" s="161">
        <f>'Title-C'!AJ41</f>
        <v>0</v>
      </c>
      <c r="D20" s="161">
        <f>'Title-C'!AK41</f>
        <v>0</v>
      </c>
      <c r="E20" s="161">
        <f>'Title-C'!AL41</f>
        <v>0</v>
      </c>
      <c r="F20" s="161">
        <f>'Title-C'!AM41</f>
        <v>0</v>
      </c>
      <c r="G20" s="161">
        <f>'Title-C'!AN41</f>
        <v>0</v>
      </c>
      <c r="H20" s="161">
        <f>'Title-C'!AO41</f>
        <v>0</v>
      </c>
      <c r="I20" s="161">
        <f>'Title-C'!AP41</f>
        <v>0</v>
      </c>
      <c r="J20" s="161">
        <f>'Title-C'!AQ41</f>
        <v>0</v>
      </c>
      <c r="K20" s="161">
        <f>'Title-C'!AR41</f>
        <v>0</v>
      </c>
      <c r="L20" s="161">
        <f>'Title-C'!AS41</f>
        <v>0</v>
      </c>
      <c r="M20" s="161">
        <f>'Title-C'!AT41</f>
        <v>0</v>
      </c>
      <c r="N20" s="161">
        <f>'Title-C'!AU41</f>
        <v>0</v>
      </c>
    </row>
    <row r="21" spans="2:14" ht="40.200000000000003" customHeight="1">
      <c r="B21" s="158" t="s">
        <v>39</v>
      </c>
      <c r="C21" s="161">
        <f>'Title-C'!AJ42</f>
        <v>1</v>
      </c>
      <c r="D21" s="161">
        <f>'Title-C'!AK42</f>
        <v>0</v>
      </c>
      <c r="E21" s="161">
        <f>'Title-C'!AL42</f>
        <v>1</v>
      </c>
      <c r="F21" s="161">
        <f>'Title-C'!AM42</f>
        <v>0</v>
      </c>
      <c r="G21" s="161">
        <f>'Title-C'!AN42</f>
        <v>0</v>
      </c>
      <c r="H21" s="161">
        <f>'Title-C'!AO42</f>
        <v>0</v>
      </c>
      <c r="I21" s="161">
        <f>'Title-C'!AP42</f>
        <v>0</v>
      </c>
      <c r="J21" s="161">
        <f>'Title-C'!AQ42</f>
        <v>0</v>
      </c>
      <c r="K21" s="161">
        <f>'Title-C'!AR42</f>
        <v>0</v>
      </c>
      <c r="L21" s="161">
        <f>'Title-C'!AS42</f>
        <v>0</v>
      </c>
      <c r="M21" s="161">
        <f>'Title-C'!AT42</f>
        <v>0</v>
      </c>
      <c r="N21" s="161">
        <f>'Title-C'!AU42</f>
        <v>0</v>
      </c>
    </row>
  </sheetData>
  <sheetProtection algorithmName="SHA-512" hashValue="d2TlaCBAI60X2sEiql7P1TLYEAqGC08kwRvk9FzCOTzylEO+lTkrRdOHvLeYjXdEy44y+s5ph/BEAf/SNSEunQ==" saltValue="rvRcPBDuMI5K41xz9GjIyA==" spinCount="100000" sheet="1" objects="1" scenarios="1"/>
  <mergeCells count="17">
    <mergeCell ref="B3:N3"/>
    <mergeCell ref="B5:N5"/>
    <mergeCell ref="K16:L16"/>
    <mergeCell ref="M16:N16"/>
    <mergeCell ref="B7:B8"/>
    <mergeCell ref="C7:D7"/>
    <mergeCell ref="E7:F7"/>
    <mergeCell ref="G7:H7"/>
    <mergeCell ref="I7:J7"/>
    <mergeCell ref="B16:B17"/>
    <mergeCell ref="C16:D16"/>
    <mergeCell ref="E16:F16"/>
    <mergeCell ref="G16:H16"/>
    <mergeCell ref="I16:J16"/>
    <mergeCell ref="K7:L7"/>
    <mergeCell ref="B14:N14"/>
    <mergeCell ref="M7:N7"/>
  </mergeCells>
  <pageMargins left="0.47244094488188981" right="0.23622047244094491" top="0.51181102362204722" bottom="0.47244094488188981" header="0.31496062992125984" footer="0.31496062992125984"/>
  <pageSetup orientation="portrait" r:id="rId1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C59E05-20E3-42CB-95C4-5E752D640BCC}">
  <sheetPr>
    <tabColor rgb="FF660066"/>
  </sheetPr>
  <dimension ref="B2:H22"/>
  <sheetViews>
    <sheetView showGridLines="0" workbookViewId="0"/>
  </sheetViews>
  <sheetFormatPr defaultRowHeight="14.4"/>
  <cols>
    <col min="1" max="1" width="6.6640625" customWidth="1"/>
    <col min="2" max="8" width="9.6640625" customWidth="1"/>
  </cols>
  <sheetData>
    <row r="2" spans="2:8" ht="31.2" customHeight="1">
      <c r="B2" s="604" t="str">
        <f>'Data Entry'!B2</f>
        <v>કુવાદરા પ્રાથમિક શાળા</v>
      </c>
      <c r="C2" s="604"/>
      <c r="D2" s="604"/>
      <c r="E2" s="604"/>
      <c r="F2" s="604"/>
      <c r="G2" s="604"/>
      <c r="H2" s="604"/>
    </row>
    <row r="3" spans="2:8" ht="21.6" customHeight="1">
      <c r="B3" s="605" t="str">
        <f>" તા.:- "&amp;'Data Entry'!B3&amp;" જી. :- "&amp;'Data Entry'!D3</f>
        <v xml:space="preserve"> તા.:- માણસા જી. :- ગાંધીનગર</v>
      </c>
      <c r="C3" s="605"/>
      <c r="D3" s="605"/>
      <c r="E3" s="605"/>
      <c r="F3" s="605"/>
      <c r="G3" s="605"/>
      <c r="H3" s="605"/>
    </row>
    <row r="4" spans="2:8" ht="31.2" customHeight="1">
      <c r="B4" s="606" t="s">
        <v>168</v>
      </c>
      <c r="C4" s="606"/>
      <c r="D4" s="606"/>
      <c r="E4" s="606"/>
      <c r="F4" s="606"/>
      <c r="G4" s="606"/>
      <c r="H4" s="606"/>
    </row>
    <row r="5" spans="2:8" ht="3" customHeight="1"/>
    <row r="6" spans="2:8" ht="105.6" customHeight="1">
      <c r="B6" s="167" t="s">
        <v>58</v>
      </c>
      <c r="C6" s="167" t="s">
        <v>45</v>
      </c>
      <c r="D6" s="167" t="s">
        <v>46</v>
      </c>
      <c r="E6" s="167" t="s">
        <v>165</v>
      </c>
      <c r="F6" s="167" t="s">
        <v>361</v>
      </c>
      <c r="G6" s="167" t="s">
        <v>166</v>
      </c>
      <c r="H6" s="167" t="s">
        <v>167</v>
      </c>
    </row>
    <row r="7" spans="2:8" ht="30" customHeight="1">
      <c r="B7" s="161" t="s">
        <v>130</v>
      </c>
      <c r="C7" s="169">
        <f>COUNTIF('SEM1 PATRAK-C'!$I$8:$I$67,'Subject Grade'!$B7)</f>
        <v>1</v>
      </c>
      <c r="D7" s="169">
        <f>COUNTIF('SEM1 PATRAK-C'!$N$8:$N$67,'Subject Grade'!$B7)</f>
        <v>1</v>
      </c>
      <c r="E7" s="169">
        <f>COUNTIF('SEM1 PATRAK-C'!$S$8:$S$67,'Subject Grade'!$B7)</f>
        <v>1</v>
      </c>
      <c r="F7" s="169">
        <f>COUNTIF('SEM1 PATRAK-C'!$X$8:$X$67,'Subject Grade'!$B7)</f>
        <v>1</v>
      </c>
      <c r="G7" s="169">
        <f>COUNTIF('SEM1 PATRAK-C'!$Z$8:$Z$67,'Subject Grade'!$B7)</f>
        <v>1</v>
      </c>
      <c r="H7" s="169">
        <f>COUNTIF('SEM1 PATRAK-C'!$AB$8:$AB$67,'Subject Grade'!$B7)</f>
        <v>1</v>
      </c>
    </row>
    <row r="8" spans="2:8" ht="30" customHeight="1">
      <c r="B8" s="161" t="s">
        <v>32</v>
      </c>
      <c r="C8" s="169">
        <f>COUNTIF('SEM1 PATRAK-C'!$I$8:$I$67,'Subject Grade'!$B8)</f>
        <v>0</v>
      </c>
      <c r="D8" s="169">
        <f>COUNTIF('SEM1 PATRAK-C'!$N$8:$N$67,'Subject Grade'!$B8)</f>
        <v>0</v>
      </c>
      <c r="E8" s="169">
        <f>COUNTIF('SEM1 PATRAK-C'!$S$8:$S$67,'Subject Grade'!$B8)</f>
        <v>0</v>
      </c>
      <c r="F8" s="169">
        <f>COUNTIF('SEM1 PATRAK-C'!$X$8:$X$67,'Subject Grade'!$B8)</f>
        <v>0</v>
      </c>
      <c r="G8" s="169">
        <f>COUNTIF('SEM1 PATRAK-C'!$Z$8:$Z$67,'Subject Grade'!$B8)</f>
        <v>0</v>
      </c>
      <c r="H8" s="169">
        <f>COUNTIF('SEM1 PATRAK-C'!$AB$8:$AB$67,'Subject Grade'!$B8)</f>
        <v>0</v>
      </c>
    </row>
    <row r="9" spans="2:8" ht="30" customHeight="1">
      <c r="B9" s="161" t="s">
        <v>131</v>
      </c>
      <c r="C9" s="169">
        <f>COUNTIF('SEM1 PATRAK-C'!$I$8:$I$67,'Subject Grade'!$B9)</f>
        <v>0</v>
      </c>
      <c r="D9" s="169">
        <f>COUNTIF('SEM1 PATRAK-C'!$N$8:$N$67,'Subject Grade'!$B9)</f>
        <v>0</v>
      </c>
      <c r="E9" s="169">
        <f>COUNTIF('SEM1 PATRAK-C'!$S$8:$S$67,'Subject Grade'!$B9)</f>
        <v>0</v>
      </c>
      <c r="F9" s="169">
        <f>COUNTIF('SEM1 PATRAK-C'!$X$8:$X$67,'Subject Grade'!$B9)</f>
        <v>0</v>
      </c>
      <c r="G9" s="169">
        <f>COUNTIF('SEM1 PATRAK-C'!$Z$8:$Z$67,'Subject Grade'!$B9)</f>
        <v>0</v>
      </c>
      <c r="H9" s="169">
        <f>COUNTIF('SEM1 PATRAK-C'!$AB$8:$AB$67,'Subject Grade'!$B9)</f>
        <v>0</v>
      </c>
    </row>
    <row r="10" spans="2:8" ht="30" customHeight="1">
      <c r="B10" s="161" t="s">
        <v>132</v>
      </c>
      <c r="C10" s="169">
        <f>COUNTIF('SEM1 PATRAK-C'!$I$8:$I$67,'Subject Grade'!$B10)</f>
        <v>0</v>
      </c>
      <c r="D10" s="169">
        <f>COUNTIF('SEM1 PATRAK-C'!$N$8:$N$67,'Subject Grade'!$B10)</f>
        <v>0</v>
      </c>
      <c r="E10" s="169">
        <f>COUNTIF('SEM1 PATRAK-C'!$S$8:$S$67,'Subject Grade'!$B10)</f>
        <v>0</v>
      </c>
      <c r="F10" s="169">
        <f>COUNTIF('SEM1 PATRAK-C'!$X$8:$X$67,'Subject Grade'!$B10)</f>
        <v>0</v>
      </c>
      <c r="G10" s="169">
        <f>COUNTIF('SEM1 PATRAK-C'!$Z$8:$Z$67,'Subject Grade'!$B10)</f>
        <v>0</v>
      </c>
      <c r="H10" s="169">
        <f>COUNTIF('SEM1 PATRAK-C'!$AB$8:$AB$67,'Subject Grade'!$B10)</f>
        <v>0</v>
      </c>
    </row>
    <row r="11" spans="2:8" ht="30" customHeight="1">
      <c r="B11" s="161" t="s">
        <v>133</v>
      </c>
      <c r="C11" s="169">
        <f>COUNTIF('SEM1 PATRAK-C'!$I$8:$I$67,'Subject Grade'!$B11)</f>
        <v>59</v>
      </c>
      <c r="D11" s="169">
        <f>COUNTIF('SEM1 PATRAK-C'!$N$8:$N$67,'Subject Grade'!$B11)</f>
        <v>59</v>
      </c>
      <c r="E11" s="169">
        <f>COUNTIF('SEM1 PATRAK-C'!$S$8:$S$67,'Subject Grade'!$B11)</f>
        <v>59</v>
      </c>
      <c r="F11" s="169">
        <f>COUNTIF('SEM1 PATRAK-C'!$X$8:$X$67,'Subject Grade'!$B11)</f>
        <v>59</v>
      </c>
      <c r="G11" s="169">
        <f>COUNTIF('SEM1 PATRAK-C'!$Z$8:$Z$67,'Subject Grade'!$B11)</f>
        <v>0</v>
      </c>
      <c r="H11" s="169">
        <f>COUNTIF('SEM1 PATRAK-C'!$AB$8:$AB$67,'Subject Grade'!$B11)</f>
        <v>0</v>
      </c>
    </row>
    <row r="14" spans="2:8" ht="7.2" customHeight="1"/>
    <row r="15" spans="2:8" ht="39.6">
      <c r="B15" s="607" t="s">
        <v>169</v>
      </c>
      <c r="C15" s="607"/>
      <c r="D15" s="607"/>
      <c r="E15" s="607"/>
      <c r="F15" s="607"/>
      <c r="G15" s="607"/>
      <c r="H15" s="607"/>
    </row>
    <row r="16" spans="2:8" ht="3.6" customHeight="1"/>
    <row r="17" spans="2:8" ht="105" customHeight="1">
      <c r="B17" s="168" t="s">
        <v>58</v>
      </c>
      <c r="C17" s="168" t="s">
        <v>45</v>
      </c>
      <c r="D17" s="168" t="s">
        <v>46</v>
      </c>
      <c r="E17" s="168" t="s">
        <v>165</v>
      </c>
      <c r="F17" s="168" t="s">
        <v>361</v>
      </c>
      <c r="G17" s="168" t="s">
        <v>166</v>
      </c>
      <c r="H17" s="168" t="s">
        <v>167</v>
      </c>
    </row>
    <row r="18" spans="2:8" ht="30" customHeight="1">
      <c r="B18" s="161" t="s">
        <v>130</v>
      </c>
      <c r="C18" s="169">
        <f>COUNTIF('PATRAK-C'!$L$8:$L$67,'Subject Grade'!$B18)</f>
        <v>1</v>
      </c>
      <c r="D18" s="169">
        <f>COUNTIF('PATRAK-C'!$T$8:$T$67,'Subject Grade'!$B18)</f>
        <v>1</v>
      </c>
      <c r="E18" s="169">
        <f>COUNTIF('PATRAK-C'!$AB$8:$AB$67,'Subject Grade'!$B18)</f>
        <v>1</v>
      </c>
      <c r="F18" s="169">
        <f>COUNTIF('PATRAK-C'!$AJ$8:$AJ$67,'Subject Grade'!$B18)</f>
        <v>1</v>
      </c>
      <c r="G18" s="169">
        <f>COUNTIF('PATRAK-C'!$AL$8:$AL$67,'Subject Grade'!$B18)</f>
        <v>1</v>
      </c>
      <c r="H18" s="169">
        <f>COUNTIF('PATRAK-C'!$AN$8:$AN$67,'Subject Grade'!$B18)</f>
        <v>1</v>
      </c>
    </row>
    <row r="19" spans="2:8" ht="30" customHeight="1">
      <c r="B19" s="161" t="s">
        <v>32</v>
      </c>
      <c r="C19" s="169">
        <f>COUNTIF('PATRAK-C'!$L$8:$L$67,'Subject Grade'!$B19)</f>
        <v>0</v>
      </c>
      <c r="D19" s="169">
        <f>COUNTIF('PATRAK-C'!$T$8:$T$67,'Subject Grade'!$B19)</f>
        <v>0</v>
      </c>
      <c r="E19" s="169">
        <f>COUNTIF('PATRAK-C'!$AB$8:$AB$67,'Subject Grade'!$B19)</f>
        <v>0</v>
      </c>
      <c r="F19" s="169">
        <f>COUNTIF('PATRAK-C'!$AJ$8:$AJ$67,'Subject Grade'!$B19)</f>
        <v>0</v>
      </c>
      <c r="G19" s="169">
        <f>COUNTIF('PATRAK-C'!$AL$8:$AL$67,'Subject Grade'!$B19)</f>
        <v>0</v>
      </c>
      <c r="H19" s="169">
        <f>COUNTIF('PATRAK-C'!$AN$8:$AN$67,'Subject Grade'!$B19)</f>
        <v>0</v>
      </c>
    </row>
    <row r="20" spans="2:8" ht="30" customHeight="1">
      <c r="B20" s="161" t="s">
        <v>131</v>
      </c>
      <c r="C20" s="169">
        <f>COUNTIF('PATRAK-C'!$L$8:$L$67,'Subject Grade'!$B20)</f>
        <v>0</v>
      </c>
      <c r="D20" s="169">
        <f>COUNTIF('PATRAK-C'!$T$8:$T$67,'Subject Grade'!$B20)</f>
        <v>0</v>
      </c>
      <c r="E20" s="169">
        <f>COUNTIF('PATRAK-C'!$AB$8:$AB$67,'Subject Grade'!$B20)</f>
        <v>0</v>
      </c>
      <c r="F20" s="169">
        <f>COUNTIF('PATRAK-C'!$AJ$8:$AJ$67,'Subject Grade'!$B20)</f>
        <v>0</v>
      </c>
      <c r="G20" s="169">
        <f>COUNTIF('PATRAK-C'!$AL$8:$AL$67,'Subject Grade'!$B20)</f>
        <v>0</v>
      </c>
      <c r="H20" s="169">
        <f>COUNTIF('PATRAK-C'!$AN$8:$AN$67,'Subject Grade'!$B20)</f>
        <v>0</v>
      </c>
    </row>
    <row r="21" spans="2:8" ht="30" customHeight="1">
      <c r="B21" s="161" t="s">
        <v>132</v>
      </c>
      <c r="C21" s="169">
        <f>COUNTIF('PATRAK-C'!$L$8:$L$67,'Subject Grade'!$B21)</f>
        <v>0</v>
      </c>
      <c r="D21" s="169">
        <f>COUNTIF('PATRAK-C'!$T$8:$T$67,'Subject Grade'!$B21)</f>
        <v>0</v>
      </c>
      <c r="E21" s="169">
        <f>COUNTIF('PATRAK-C'!$AB$8:$AB$67,'Subject Grade'!$B21)</f>
        <v>0</v>
      </c>
      <c r="F21" s="169">
        <f>COUNTIF('PATRAK-C'!$AJ$8:$AJ$67,'Subject Grade'!$B21)</f>
        <v>0</v>
      </c>
      <c r="G21" s="169">
        <f>COUNTIF('PATRAK-C'!$AL$8:$AL$67,'Subject Grade'!$B21)</f>
        <v>0</v>
      </c>
      <c r="H21" s="169">
        <f>COUNTIF('PATRAK-C'!$AN$8:$AN$67,'Subject Grade'!$B21)</f>
        <v>0</v>
      </c>
    </row>
    <row r="22" spans="2:8" ht="30" customHeight="1">
      <c r="B22" s="161" t="s">
        <v>133</v>
      </c>
      <c r="C22" s="169">
        <f>COUNTIF('PATRAK-C'!$L$8:$L$67,'Subject Grade'!$B22)</f>
        <v>59</v>
      </c>
      <c r="D22" s="169">
        <f>COUNTIF('PATRAK-C'!$T$8:$T$67,'Subject Grade'!$B22)</f>
        <v>59</v>
      </c>
      <c r="E22" s="169">
        <f>COUNTIF('PATRAK-C'!$AB$8:$AB$67,'Subject Grade'!$B22)</f>
        <v>59</v>
      </c>
      <c r="F22" s="169">
        <f>COUNTIF('PATRAK-C'!$AJ$8:$AJ$67,'Subject Grade'!$B22)</f>
        <v>59</v>
      </c>
      <c r="G22" s="169">
        <f>COUNTIF('PATRAK-C'!$AL$8:$AL$67,'Subject Grade'!$B22)</f>
        <v>0</v>
      </c>
      <c r="H22" s="169">
        <f>COUNTIF('PATRAK-C'!$AN$8:$AN$67,'Subject Grade'!$B22)</f>
        <v>0</v>
      </c>
    </row>
  </sheetData>
  <sheetProtection algorithmName="SHA-512" hashValue="qxBaUAC5ykMSa2qMpGKdgE7errHcN2kH08qFOrMqTug3zdJCUwl84xZ6aJJewo9spyZoG7pAIPbxFepNmLqBFQ==" saltValue="4mp37E6WcrV7cy+THEziHA==" spinCount="100000" sheet="1" objects="1" scenarios="1"/>
  <mergeCells count="4">
    <mergeCell ref="B2:H2"/>
    <mergeCell ref="B3:H3"/>
    <mergeCell ref="B4:H4"/>
    <mergeCell ref="B15:H15"/>
  </mergeCells>
  <pageMargins left="0.70866141732283472" right="0.70866141732283472" top="0.74803149606299213" bottom="0.74803149606299213" header="0.31496062992125984" footer="0.31496062992125984"/>
  <pageSetup paperSize="9" orientation="portrait" r:id="rId1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077079-D18D-4855-8952-E93F240D7310}">
  <sheetPr>
    <tabColor rgb="FF66FFFF"/>
  </sheetPr>
  <dimension ref="B2:W112"/>
  <sheetViews>
    <sheetView showGridLines="0" workbookViewId="0"/>
  </sheetViews>
  <sheetFormatPr defaultRowHeight="14.4"/>
  <cols>
    <col min="1" max="1" width="6.33203125" customWidth="1"/>
    <col min="2" max="2" width="6.88671875" customWidth="1"/>
    <col min="3" max="3" width="31.44140625" customWidth="1"/>
    <col min="4" max="4" width="11.6640625" customWidth="1"/>
    <col min="5" max="5" width="9.88671875" customWidth="1"/>
    <col min="6" max="6" width="16.33203125" customWidth="1"/>
    <col min="7" max="7" width="7.6640625" customWidth="1"/>
  </cols>
  <sheetData>
    <row r="2" spans="2:6" ht="60">
      <c r="B2" s="608" t="str">
        <f>IF('Data Entry'!B2="","",'Data Entry'!B2)</f>
        <v>કુવાદરા પ્રાથમિક શાળા</v>
      </c>
      <c r="C2" s="608"/>
      <c r="D2" s="608"/>
      <c r="E2" s="608"/>
      <c r="F2" s="608"/>
    </row>
    <row r="3" spans="2:6" ht="30" customHeight="1">
      <c r="B3" s="610" t="str">
        <f>"ધોરણ :- "&amp;'Data Entry'!J2&amp;'Data Entry'!J3</f>
        <v>ધોરણ :- 3અ</v>
      </c>
      <c r="C3" s="610"/>
      <c r="D3" s="610"/>
      <c r="E3" s="610"/>
      <c r="F3" s="610"/>
    </row>
    <row r="4" spans="2:6" ht="37.200000000000003">
      <c r="B4" s="609" t="s">
        <v>175</v>
      </c>
      <c r="C4" s="609"/>
      <c r="D4" s="609"/>
      <c r="E4" s="609"/>
      <c r="F4" s="609"/>
    </row>
    <row r="5" spans="2:6" ht="68.400000000000006">
      <c r="B5" s="172" t="s">
        <v>170</v>
      </c>
      <c r="C5" s="172" t="s">
        <v>171</v>
      </c>
      <c r="D5" s="172" t="s">
        <v>172</v>
      </c>
      <c r="E5" s="172" t="s">
        <v>58</v>
      </c>
      <c r="F5" s="173" t="s">
        <v>173</v>
      </c>
    </row>
    <row r="6" spans="2:6" ht="34.950000000000003" customHeight="1">
      <c r="B6" s="174">
        <v>1</v>
      </c>
      <c r="C6" s="194" t="str">
        <f>IFERROR(VLOOKUP(B6,$M$53:$Q$112,2,0),"")</f>
        <v>પટેલ બ્રિજેશકુમાર કાળાભાઈ</v>
      </c>
      <c r="D6" s="195">
        <f>IFERROR(VLOOKUP(B6,$M$53:$Q$112,3,0),"")</f>
        <v>511</v>
      </c>
      <c r="E6" s="195" t="str">
        <f>IFERROR(VLOOKUP(B6,$M$53:$Q$112,4,0),"")</f>
        <v>A</v>
      </c>
      <c r="F6" s="196">
        <f>IFERROR(VLOOKUP(B6,$M$53:$Q$112,5,0),"")</f>
        <v>0.85166666666666668</v>
      </c>
    </row>
    <row r="7" spans="2:6" ht="34.950000000000003" customHeight="1">
      <c r="B7" s="174">
        <v>2</v>
      </c>
      <c r="C7" s="194" t="str">
        <f t="shared" ref="C7:C8" si="0">IFERROR(VLOOKUP(B7,$M$53:$Q$112,2,0),"")</f>
        <v/>
      </c>
      <c r="D7" s="195" t="str">
        <f t="shared" ref="D7:D8" si="1">IFERROR(VLOOKUP(B7,$M$53:$Q$112,3,0),"")</f>
        <v/>
      </c>
      <c r="E7" s="195" t="str">
        <f t="shared" ref="E7:E8" si="2">IFERROR(VLOOKUP(B7,$M$53:$Q$112,4,0),"")</f>
        <v/>
      </c>
      <c r="F7" s="196" t="str">
        <f t="shared" ref="F7:F8" si="3">IFERROR(VLOOKUP(B7,$M$53:$Q$112,5,0),"")</f>
        <v/>
      </c>
    </row>
    <row r="8" spans="2:6" ht="34.950000000000003" customHeight="1">
      <c r="B8" s="174">
        <v>3</v>
      </c>
      <c r="C8" s="194" t="str">
        <f t="shared" si="0"/>
        <v/>
      </c>
      <c r="D8" s="195" t="str">
        <f t="shared" si="1"/>
        <v/>
      </c>
      <c r="E8" s="195" t="str">
        <f t="shared" si="2"/>
        <v/>
      </c>
      <c r="F8" s="196" t="str">
        <f t="shared" si="3"/>
        <v/>
      </c>
    </row>
    <row r="12" spans="2:6" ht="37.200000000000003">
      <c r="B12" s="609" t="s">
        <v>174</v>
      </c>
      <c r="C12" s="609"/>
      <c r="D12" s="609"/>
      <c r="E12" s="609"/>
      <c r="F12" s="609"/>
    </row>
    <row r="13" spans="2:6" ht="68.400000000000006">
      <c r="B13" s="175" t="s">
        <v>170</v>
      </c>
      <c r="C13" s="175" t="s">
        <v>171</v>
      </c>
      <c r="D13" s="175" t="s">
        <v>172</v>
      </c>
      <c r="E13" s="175" t="s">
        <v>58</v>
      </c>
      <c r="F13" s="176" t="s">
        <v>173</v>
      </c>
    </row>
    <row r="14" spans="2:6" ht="34.950000000000003" customHeight="1">
      <c r="B14" s="174">
        <v>1</v>
      </c>
      <c r="C14" s="194" t="str">
        <f>IFERROR(VLOOKUP(B14,$S$53:$W$112,2,0),"")</f>
        <v>પટેલ બ્રિજેશકુમાર કાળાભાઈ</v>
      </c>
      <c r="D14" s="195">
        <f>IFERROR(VLOOKUP(B14,$S$53:$W$112,3,0),"")</f>
        <v>852</v>
      </c>
      <c r="E14" s="195" t="str">
        <f>IFERROR(VLOOKUP(B14,$S$53:$W$112,4,0),"")</f>
        <v>A</v>
      </c>
      <c r="F14" s="196">
        <f>IFERROR(VLOOKUP(B14,$S$53:$W$112,5,0),"")</f>
        <v>0.85199999999999998</v>
      </c>
    </row>
    <row r="15" spans="2:6" ht="34.950000000000003" customHeight="1">
      <c r="B15" s="174">
        <v>2</v>
      </c>
      <c r="C15" s="194" t="str">
        <f t="shared" ref="C15:C16" si="4">IFERROR(VLOOKUP(B15,$S$53:$W$112,2,0),"")</f>
        <v/>
      </c>
      <c r="D15" s="195" t="str">
        <f t="shared" ref="D15:D16" si="5">IFERROR(VLOOKUP(B15,$S$53:$W$112,3,0),"")</f>
        <v/>
      </c>
      <c r="E15" s="195" t="str">
        <f t="shared" ref="E15:E16" si="6">IFERROR(VLOOKUP(B15,$S$53:$W$112,4,0),"")</f>
        <v/>
      </c>
      <c r="F15" s="196" t="str">
        <f t="shared" ref="F15:F16" si="7">IFERROR(VLOOKUP(B15,$S$53:$W$112,5,0),"")</f>
        <v/>
      </c>
    </row>
    <row r="16" spans="2:6" ht="34.950000000000003" customHeight="1">
      <c r="B16" s="174">
        <v>3</v>
      </c>
      <c r="C16" s="194" t="str">
        <f t="shared" si="4"/>
        <v/>
      </c>
      <c r="D16" s="195" t="str">
        <f t="shared" si="5"/>
        <v/>
      </c>
      <c r="E16" s="195" t="str">
        <f t="shared" si="6"/>
        <v/>
      </c>
      <c r="F16" s="196" t="str">
        <f t="shared" si="7"/>
        <v/>
      </c>
    </row>
    <row r="52" spans="13:23" ht="102.6" hidden="1">
      <c r="M52" s="173" t="s">
        <v>170</v>
      </c>
      <c r="N52" s="173" t="s">
        <v>171</v>
      </c>
      <c r="O52" s="173" t="s">
        <v>172</v>
      </c>
      <c r="P52" s="173" t="s">
        <v>58</v>
      </c>
      <c r="Q52" s="173" t="s">
        <v>173</v>
      </c>
      <c r="S52" s="173" t="s">
        <v>170</v>
      </c>
      <c r="T52" s="173" t="s">
        <v>171</v>
      </c>
      <c r="U52" s="173" t="s">
        <v>172</v>
      </c>
      <c r="V52" s="173" t="s">
        <v>58</v>
      </c>
      <c r="W52" s="173" t="s">
        <v>173</v>
      </c>
    </row>
    <row r="53" spans="13:23" hidden="1">
      <c r="M53" s="65">
        <f>'SEM1 PATRAK-C'!AE8</f>
        <v>1</v>
      </c>
      <c r="N53" s="193" t="str">
        <f>'SEM1 PATRAK-C'!B8</f>
        <v>પટેલ બ્રિજેશકુમાર કાળાભાઈ</v>
      </c>
      <c r="O53" s="193">
        <f>'SEM1 PATRAK-C'!AA8</f>
        <v>511</v>
      </c>
      <c r="P53" s="193" t="str">
        <f>'SEM1 PATRAK-C'!AB8</f>
        <v>A</v>
      </c>
      <c r="Q53" s="197">
        <f>'SEM1 PATRAK-C'!AD8</f>
        <v>0.85166666666666668</v>
      </c>
      <c r="S53" s="65">
        <f>'PATRAK-C'!AQ8</f>
        <v>1</v>
      </c>
      <c r="T53" s="193" t="str">
        <f>'PATRAK-C'!B8</f>
        <v>પટેલ બ્રિજેશકુમાર કાળાભાઈ</v>
      </c>
      <c r="U53" s="193">
        <f>'PATRAK-C'!AM8</f>
        <v>852</v>
      </c>
      <c r="V53" s="193" t="str">
        <f>'PATRAK-C'!AN8</f>
        <v>A</v>
      </c>
      <c r="W53" s="197">
        <f>'PATRAK-C'!AP8</f>
        <v>0.85199999999999998</v>
      </c>
    </row>
    <row r="54" spans="13:23" hidden="1">
      <c r="M54" s="65" t="str">
        <f>'SEM1 PATRAK-C'!AE9</f>
        <v/>
      </c>
      <c r="N54" s="193" t="str">
        <f>'SEM1 PATRAK-C'!B9</f>
        <v/>
      </c>
      <c r="O54" s="193" t="str">
        <f>'SEM1 PATRAK-C'!AA9</f>
        <v/>
      </c>
      <c r="P54" s="193" t="str">
        <f>'SEM1 PATRAK-C'!AB9</f>
        <v/>
      </c>
      <c r="Q54" s="197" t="str">
        <f>'SEM1 PATRAK-C'!AD9</f>
        <v/>
      </c>
      <c r="S54" s="65" t="str">
        <f>'PATRAK-C'!AQ9</f>
        <v/>
      </c>
      <c r="T54" s="193" t="str">
        <f>'PATRAK-C'!B9</f>
        <v/>
      </c>
      <c r="U54" s="193" t="str">
        <f>'PATRAK-C'!AM9</f>
        <v/>
      </c>
      <c r="V54" s="193" t="str">
        <f>'PATRAK-C'!AN9</f>
        <v/>
      </c>
      <c r="W54" s="197" t="str">
        <f>'PATRAK-C'!AP9</f>
        <v/>
      </c>
    </row>
    <row r="55" spans="13:23" hidden="1">
      <c r="M55" s="65" t="str">
        <f>'SEM1 PATRAK-C'!AE10</f>
        <v/>
      </c>
      <c r="N55" s="193" t="str">
        <f>'SEM1 PATRAK-C'!B10</f>
        <v/>
      </c>
      <c r="O55" s="193" t="str">
        <f>'SEM1 PATRAK-C'!AA10</f>
        <v/>
      </c>
      <c r="P55" s="193" t="str">
        <f>'SEM1 PATRAK-C'!AB10</f>
        <v/>
      </c>
      <c r="Q55" s="197" t="str">
        <f>'SEM1 PATRAK-C'!AD10</f>
        <v/>
      </c>
      <c r="S55" s="65" t="str">
        <f>'PATRAK-C'!AQ10</f>
        <v/>
      </c>
      <c r="T55" s="193" t="str">
        <f>'PATRAK-C'!B10</f>
        <v/>
      </c>
      <c r="U55" s="193" t="str">
        <f>'PATRAK-C'!AM10</f>
        <v/>
      </c>
      <c r="V55" s="193" t="str">
        <f>'PATRAK-C'!AN10</f>
        <v/>
      </c>
      <c r="W55" s="197" t="str">
        <f>'PATRAK-C'!AP10</f>
        <v/>
      </c>
    </row>
    <row r="56" spans="13:23" hidden="1">
      <c r="M56" s="65" t="str">
        <f>'SEM1 PATRAK-C'!AE11</f>
        <v/>
      </c>
      <c r="N56" s="193" t="str">
        <f>'SEM1 PATRAK-C'!B11</f>
        <v/>
      </c>
      <c r="O56" s="193" t="str">
        <f>'SEM1 PATRAK-C'!AA11</f>
        <v/>
      </c>
      <c r="P56" s="193" t="str">
        <f>'SEM1 PATRAK-C'!AB11</f>
        <v/>
      </c>
      <c r="Q56" s="197" t="str">
        <f>'SEM1 PATRAK-C'!AD11</f>
        <v/>
      </c>
      <c r="S56" s="65" t="str">
        <f>'PATRAK-C'!AQ11</f>
        <v/>
      </c>
      <c r="T56" s="193" t="str">
        <f>'PATRAK-C'!B11</f>
        <v/>
      </c>
      <c r="U56" s="193" t="str">
        <f>'PATRAK-C'!AM11</f>
        <v/>
      </c>
      <c r="V56" s="193" t="str">
        <f>'PATRAK-C'!AN11</f>
        <v/>
      </c>
      <c r="W56" s="197" t="str">
        <f>'PATRAK-C'!AP11</f>
        <v/>
      </c>
    </row>
    <row r="57" spans="13:23" hidden="1">
      <c r="M57" s="65" t="str">
        <f>'SEM1 PATRAK-C'!AE12</f>
        <v/>
      </c>
      <c r="N57" s="193" t="str">
        <f>'SEM1 PATRAK-C'!B12</f>
        <v/>
      </c>
      <c r="O57" s="193" t="str">
        <f>'SEM1 PATRAK-C'!AA12</f>
        <v/>
      </c>
      <c r="P57" s="193" t="str">
        <f>'SEM1 PATRAK-C'!AB12</f>
        <v/>
      </c>
      <c r="Q57" s="197" t="str">
        <f>'SEM1 PATRAK-C'!AD12</f>
        <v/>
      </c>
      <c r="S57" s="65" t="str">
        <f>'PATRAK-C'!AQ12</f>
        <v/>
      </c>
      <c r="T57" s="193" t="str">
        <f>'PATRAK-C'!B12</f>
        <v/>
      </c>
      <c r="U57" s="193" t="str">
        <f>'PATRAK-C'!AM12</f>
        <v/>
      </c>
      <c r="V57" s="193" t="str">
        <f>'PATRAK-C'!AN12</f>
        <v/>
      </c>
      <c r="W57" s="197" t="str">
        <f>'PATRAK-C'!AP12</f>
        <v/>
      </c>
    </row>
    <row r="58" spans="13:23" hidden="1">
      <c r="M58" s="65" t="str">
        <f>'SEM1 PATRAK-C'!AE13</f>
        <v/>
      </c>
      <c r="N58" s="193" t="str">
        <f>'SEM1 PATRAK-C'!B13</f>
        <v/>
      </c>
      <c r="O58" s="193" t="str">
        <f>'SEM1 PATRAK-C'!AA13</f>
        <v/>
      </c>
      <c r="P58" s="193" t="str">
        <f>'SEM1 PATRAK-C'!AB13</f>
        <v/>
      </c>
      <c r="Q58" s="197" t="str">
        <f>'SEM1 PATRAK-C'!AD13</f>
        <v/>
      </c>
      <c r="S58" s="65" t="str">
        <f>'PATRAK-C'!AQ13</f>
        <v/>
      </c>
      <c r="T58" s="193" t="str">
        <f>'PATRAK-C'!B13</f>
        <v/>
      </c>
      <c r="U58" s="193" t="str">
        <f>'PATRAK-C'!AM13</f>
        <v/>
      </c>
      <c r="V58" s="193" t="str">
        <f>'PATRAK-C'!AN13</f>
        <v/>
      </c>
      <c r="W58" s="197" t="str">
        <f>'PATRAK-C'!AP13</f>
        <v/>
      </c>
    </row>
    <row r="59" spans="13:23" hidden="1">
      <c r="M59" s="65" t="str">
        <f>'SEM1 PATRAK-C'!AE14</f>
        <v/>
      </c>
      <c r="N59" s="193" t="str">
        <f>'SEM1 PATRAK-C'!B14</f>
        <v/>
      </c>
      <c r="O59" s="193" t="str">
        <f>'SEM1 PATRAK-C'!AA14</f>
        <v/>
      </c>
      <c r="P59" s="193" t="str">
        <f>'SEM1 PATRAK-C'!AB14</f>
        <v/>
      </c>
      <c r="Q59" s="197" t="str">
        <f>'SEM1 PATRAK-C'!AD14</f>
        <v/>
      </c>
      <c r="S59" s="65" t="str">
        <f>'PATRAK-C'!AQ14</f>
        <v/>
      </c>
      <c r="T59" s="193" t="str">
        <f>'PATRAK-C'!B14</f>
        <v/>
      </c>
      <c r="U59" s="193" t="str">
        <f>'PATRAK-C'!AM14</f>
        <v/>
      </c>
      <c r="V59" s="193" t="str">
        <f>'PATRAK-C'!AN14</f>
        <v/>
      </c>
      <c r="W59" s="197" t="str">
        <f>'PATRAK-C'!AP14</f>
        <v/>
      </c>
    </row>
    <row r="60" spans="13:23" hidden="1">
      <c r="M60" s="65" t="str">
        <f>'SEM1 PATRAK-C'!AE15</f>
        <v/>
      </c>
      <c r="N60" s="193" t="str">
        <f>'SEM1 PATRAK-C'!B15</f>
        <v/>
      </c>
      <c r="O60" s="193" t="str">
        <f>'SEM1 PATRAK-C'!AA15</f>
        <v/>
      </c>
      <c r="P60" s="193" t="str">
        <f>'SEM1 PATRAK-C'!AB15</f>
        <v/>
      </c>
      <c r="Q60" s="197" t="str">
        <f>'SEM1 PATRAK-C'!AD15</f>
        <v/>
      </c>
      <c r="S60" s="65" t="str">
        <f>'PATRAK-C'!AQ15</f>
        <v/>
      </c>
      <c r="T60" s="193" t="str">
        <f>'PATRAK-C'!B15</f>
        <v/>
      </c>
      <c r="U60" s="193" t="str">
        <f>'PATRAK-C'!AM15</f>
        <v/>
      </c>
      <c r="V60" s="193" t="str">
        <f>'PATRAK-C'!AN15</f>
        <v/>
      </c>
      <c r="W60" s="197" t="str">
        <f>'PATRAK-C'!AP15</f>
        <v/>
      </c>
    </row>
    <row r="61" spans="13:23" hidden="1">
      <c r="M61" s="65" t="str">
        <f>'SEM1 PATRAK-C'!AE16</f>
        <v/>
      </c>
      <c r="N61" s="193" t="str">
        <f>'SEM1 PATRAK-C'!B16</f>
        <v/>
      </c>
      <c r="O61" s="193" t="str">
        <f>'SEM1 PATRAK-C'!AA16</f>
        <v/>
      </c>
      <c r="P61" s="193" t="str">
        <f>'SEM1 PATRAK-C'!AB16</f>
        <v/>
      </c>
      <c r="Q61" s="197" t="str">
        <f>'SEM1 PATRAK-C'!AD16</f>
        <v/>
      </c>
      <c r="S61" s="65" t="str">
        <f>'PATRAK-C'!AQ16</f>
        <v/>
      </c>
      <c r="T61" s="193" t="str">
        <f>'PATRAK-C'!B16</f>
        <v/>
      </c>
      <c r="U61" s="193" t="str">
        <f>'PATRAK-C'!AM16</f>
        <v/>
      </c>
      <c r="V61" s="193" t="str">
        <f>'PATRAK-C'!AN16</f>
        <v/>
      </c>
      <c r="W61" s="197" t="str">
        <f>'PATRAK-C'!AP16</f>
        <v/>
      </c>
    </row>
    <row r="62" spans="13:23" hidden="1">
      <c r="M62" s="65" t="str">
        <f>'SEM1 PATRAK-C'!AE17</f>
        <v/>
      </c>
      <c r="N62" s="193" t="str">
        <f>'SEM1 PATRAK-C'!B17</f>
        <v/>
      </c>
      <c r="O62" s="193" t="str">
        <f>'SEM1 PATRAK-C'!AA17</f>
        <v/>
      </c>
      <c r="P62" s="193" t="str">
        <f>'SEM1 PATRAK-C'!AB17</f>
        <v/>
      </c>
      <c r="Q62" s="197" t="str">
        <f>'SEM1 PATRAK-C'!AD17</f>
        <v/>
      </c>
      <c r="S62" s="65" t="str">
        <f>'PATRAK-C'!AQ17</f>
        <v/>
      </c>
      <c r="T62" s="193" t="str">
        <f>'PATRAK-C'!B17</f>
        <v/>
      </c>
      <c r="U62" s="193" t="str">
        <f>'PATRAK-C'!AM17</f>
        <v/>
      </c>
      <c r="V62" s="193" t="str">
        <f>'PATRAK-C'!AN17</f>
        <v/>
      </c>
      <c r="W62" s="197" t="str">
        <f>'PATRAK-C'!AP17</f>
        <v/>
      </c>
    </row>
    <row r="63" spans="13:23" hidden="1">
      <c r="M63" s="65" t="str">
        <f>'SEM1 PATRAK-C'!AE18</f>
        <v/>
      </c>
      <c r="N63" s="193" t="str">
        <f>'SEM1 PATRAK-C'!B18</f>
        <v/>
      </c>
      <c r="O63" s="193" t="str">
        <f>'SEM1 PATRAK-C'!AA18</f>
        <v/>
      </c>
      <c r="P63" s="193" t="str">
        <f>'SEM1 PATRAK-C'!AB18</f>
        <v/>
      </c>
      <c r="Q63" s="197" t="str">
        <f>'SEM1 PATRAK-C'!AD18</f>
        <v/>
      </c>
      <c r="S63" s="65" t="str">
        <f>'PATRAK-C'!AQ18</f>
        <v/>
      </c>
      <c r="T63" s="193" t="str">
        <f>'PATRAK-C'!B18</f>
        <v/>
      </c>
      <c r="U63" s="193" t="str">
        <f>'PATRAK-C'!AM18</f>
        <v/>
      </c>
      <c r="V63" s="193" t="str">
        <f>'PATRAK-C'!AN18</f>
        <v/>
      </c>
      <c r="W63" s="197" t="str">
        <f>'PATRAK-C'!AP18</f>
        <v/>
      </c>
    </row>
    <row r="64" spans="13:23" hidden="1">
      <c r="M64" s="65" t="str">
        <f>'SEM1 PATRAK-C'!AE19</f>
        <v/>
      </c>
      <c r="N64" s="193" t="str">
        <f>'SEM1 PATRAK-C'!B19</f>
        <v/>
      </c>
      <c r="O64" s="193" t="str">
        <f>'SEM1 PATRAK-C'!AA19</f>
        <v/>
      </c>
      <c r="P64" s="193" t="str">
        <f>'SEM1 PATRAK-C'!AB19</f>
        <v/>
      </c>
      <c r="Q64" s="197" t="str">
        <f>'SEM1 PATRAK-C'!AD19</f>
        <v/>
      </c>
      <c r="S64" s="65" t="str">
        <f>'PATRAK-C'!AQ19</f>
        <v/>
      </c>
      <c r="T64" s="193" t="str">
        <f>'PATRAK-C'!B19</f>
        <v/>
      </c>
      <c r="U64" s="193" t="str">
        <f>'PATRAK-C'!AM19</f>
        <v/>
      </c>
      <c r="V64" s="193" t="str">
        <f>'PATRAK-C'!AN19</f>
        <v/>
      </c>
      <c r="W64" s="197" t="str">
        <f>'PATRAK-C'!AP19</f>
        <v/>
      </c>
    </row>
    <row r="65" spans="13:23" hidden="1">
      <c r="M65" s="65" t="str">
        <f>'SEM1 PATRAK-C'!AE20</f>
        <v/>
      </c>
      <c r="N65" s="193" t="str">
        <f>'SEM1 PATRAK-C'!B20</f>
        <v/>
      </c>
      <c r="O65" s="193" t="str">
        <f>'SEM1 PATRAK-C'!AA20</f>
        <v/>
      </c>
      <c r="P65" s="193" t="str">
        <f>'SEM1 PATRAK-C'!AB20</f>
        <v/>
      </c>
      <c r="Q65" s="197" t="str">
        <f>'SEM1 PATRAK-C'!AD20</f>
        <v/>
      </c>
      <c r="S65" s="65" t="str">
        <f>'PATRAK-C'!AQ20</f>
        <v/>
      </c>
      <c r="T65" s="193" t="str">
        <f>'PATRAK-C'!B20</f>
        <v/>
      </c>
      <c r="U65" s="193" t="str">
        <f>'PATRAK-C'!AM20</f>
        <v/>
      </c>
      <c r="V65" s="193" t="str">
        <f>'PATRAK-C'!AN20</f>
        <v/>
      </c>
      <c r="W65" s="197" t="str">
        <f>'PATRAK-C'!AP20</f>
        <v/>
      </c>
    </row>
    <row r="66" spans="13:23" hidden="1">
      <c r="M66" s="65" t="str">
        <f>'SEM1 PATRAK-C'!AE21</f>
        <v/>
      </c>
      <c r="N66" s="193" t="str">
        <f>'SEM1 PATRAK-C'!B21</f>
        <v/>
      </c>
      <c r="O66" s="193" t="str">
        <f>'SEM1 PATRAK-C'!AA21</f>
        <v/>
      </c>
      <c r="P66" s="193" t="str">
        <f>'SEM1 PATRAK-C'!AB21</f>
        <v/>
      </c>
      <c r="Q66" s="197" t="str">
        <f>'SEM1 PATRAK-C'!AD21</f>
        <v/>
      </c>
      <c r="S66" s="65" t="str">
        <f>'PATRAK-C'!AQ21</f>
        <v/>
      </c>
      <c r="T66" s="193" t="str">
        <f>'PATRAK-C'!B21</f>
        <v/>
      </c>
      <c r="U66" s="193" t="str">
        <f>'PATRAK-C'!AM21</f>
        <v/>
      </c>
      <c r="V66" s="193" t="str">
        <f>'PATRAK-C'!AN21</f>
        <v/>
      </c>
      <c r="W66" s="197" t="str">
        <f>'PATRAK-C'!AP21</f>
        <v/>
      </c>
    </row>
    <row r="67" spans="13:23" hidden="1">
      <c r="M67" s="65" t="str">
        <f>'SEM1 PATRAK-C'!AE22</f>
        <v/>
      </c>
      <c r="N67" s="193" t="str">
        <f>'SEM1 PATRAK-C'!B22</f>
        <v/>
      </c>
      <c r="O67" s="193" t="str">
        <f>'SEM1 PATRAK-C'!AA22</f>
        <v/>
      </c>
      <c r="P67" s="193" t="str">
        <f>'SEM1 PATRAK-C'!AB22</f>
        <v/>
      </c>
      <c r="Q67" s="197" t="str">
        <f>'SEM1 PATRAK-C'!AD22</f>
        <v/>
      </c>
      <c r="S67" s="65" t="str">
        <f>'PATRAK-C'!AQ22</f>
        <v/>
      </c>
      <c r="T67" s="193" t="str">
        <f>'PATRAK-C'!B22</f>
        <v/>
      </c>
      <c r="U67" s="193" t="str">
        <f>'PATRAK-C'!AM22</f>
        <v/>
      </c>
      <c r="V67" s="193" t="str">
        <f>'PATRAK-C'!AN22</f>
        <v/>
      </c>
      <c r="W67" s="197" t="str">
        <f>'PATRAK-C'!AP22</f>
        <v/>
      </c>
    </row>
    <row r="68" spans="13:23" hidden="1">
      <c r="M68" s="65" t="str">
        <f>'SEM1 PATRAK-C'!AE23</f>
        <v/>
      </c>
      <c r="N68" s="193" t="str">
        <f>'SEM1 PATRAK-C'!B23</f>
        <v/>
      </c>
      <c r="O68" s="193" t="str">
        <f>'SEM1 PATRAK-C'!AA23</f>
        <v/>
      </c>
      <c r="P68" s="193" t="str">
        <f>'SEM1 PATRAK-C'!AB23</f>
        <v/>
      </c>
      <c r="Q68" s="197" t="str">
        <f>'SEM1 PATRAK-C'!AD23</f>
        <v/>
      </c>
      <c r="S68" s="65" t="str">
        <f>'PATRAK-C'!AQ23</f>
        <v/>
      </c>
      <c r="T68" s="193" t="str">
        <f>'PATRAK-C'!B23</f>
        <v/>
      </c>
      <c r="U68" s="193" t="str">
        <f>'PATRAK-C'!AM23</f>
        <v/>
      </c>
      <c r="V68" s="193" t="str">
        <f>'PATRAK-C'!AN23</f>
        <v/>
      </c>
      <c r="W68" s="197" t="str">
        <f>'PATRAK-C'!AP23</f>
        <v/>
      </c>
    </row>
    <row r="69" spans="13:23" hidden="1">
      <c r="M69" s="65" t="str">
        <f>'SEM1 PATRAK-C'!AE24</f>
        <v/>
      </c>
      <c r="N69" s="193" t="str">
        <f>'SEM1 PATRAK-C'!B24</f>
        <v/>
      </c>
      <c r="O69" s="193" t="str">
        <f>'SEM1 PATRAK-C'!AA24</f>
        <v/>
      </c>
      <c r="P69" s="193" t="str">
        <f>'SEM1 PATRAK-C'!AB24</f>
        <v/>
      </c>
      <c r="Q69" s="197" t="str">
        <f>'SEM1 PATRAK-C'!AD24</f>
        <v/>
      </c>
      <c r="S69" s="65" t="str">
        <f>'PATRAK-C'!AQ24</f>
        <v/>
      </c>
      <c r="T69" s="193" t="str">
        <f>'PATRAK-C'!B24</f>
        <v/>
      </c>
      <c r="U69" s="193" t="str">
        <f>'PATRAK-C'!AM24</f>
        <v/>
      </c>
      <c r="V69" s="193" t="str">
        <f>'PATRAK-C'!AN24</f>
        <v/>
      </c>
      <c r="W69" s="197" t="str">
        <f>'PATRAK-C'!AP24</f>
        <v/>
      </c>
    </row>
    <row r="70" spans="13:23" hidden="1">
      <c r="M70" s="65" t="str">
        <f>'SEM1 PATRAK-C'!AE25</f>
        <v/>
      </c>
      <c r="N70" s="193" t="str">
        <f>'SEM1 PATRAK-C'!B25</f>
        <v/>
      </c>
      <c r="O70" s="193" t="str">
        <f>'SEM1 PATRAK-C'!AA25</f>
        <v/>
      </c>
      <c r="P70" s="193" t="str">
        <f>'SEM1 PATRAK-C'!AB25</f>
        <v/>
      </c>
      <c r="Q70" s="197" t="str">
        <f>'SEM1 PATRAK-C'!AD25</f>
        <v/>
      </c>
      <c r="S70" s="65" t="str">
        <f>'PATRAK-C'!AQ25</f>
        <v/>
      </c>
      <c r="T70" s="193" t="str">
        <f>'PATRAK-C'!B25</f>
        <v/>
      </c>
      <c r="U70" s="193" t="str">
        <f>'PATRAK-C'!AM25</f>
        <v/>
      </c>
      <c r="V70" s="193" t="str">
        <f>'PATRAK-C'!AN25</f>
        <v/>
      </c>
      <c r="W70" s="197" t="str">
        <f>'PATRAK-C'!AP25</f>
        <v/>
      </c>
    </row>
    <row r="71" spans="13:23" hidden="1">
      <c r="M71" s="65" t="str">
        <f>'SEM1 PATRAK-C'!AE26</f>
        <v/>
      </c>
      <c r="N71" s="193" t="str">
        <f>'SEM1 PATRAK-C'!B26</f>
        <v/>
      </c>
      <c r="O71" s="193" t="str">
        <f>'SEM1 PATRAK-C'!AA26</f>
        <v/>
      </c>
      <c r="P71" s="193" t="str">
        <f>'SEM1 PATRAK-C'!AB26</f>
        <v/>
      </c>
      <c r="Q71" s="197" t="str">
        <f>'SEM1 PATRAK-C'!AD26</f>
        <v/>
      </c>
      <c r="S71" s="65" t="str">
        <f>'PATRAK-C'!AQ26</f>
        <v/>
      </c>
      <c r="T71" s="193" t="str">
        <f>'PATRAK-C'!B26</f>
        <v/>
      </c>
      <c r="U71" s="193" t="str">
        <f>'PATRAK-C'!AM26</f>
        <v/>
      </c>
      <c r="V71" s="193" t="str">
        <f>'PATRAK-C'!AN26</f>
        <v/>
      </c>
      <c r="W71" s="197" t="str">
        <f>'PATRAK-C'!AP26</f>
        <v/>
      </c>
    </row>
    <row r="72" spans="13:23" hidden="1">
      <c r="M72" s="65" t="str">
        <f>'SEM1 PATRAK-C'!AE27</f>
        <v/>
      </c>
      <c r="N72" s="193" t="str">
        <f>'SEM1 PATRAK-C'!B27</f>
        <v/>
      </c>
      <c r="O72" s="193" t="str">
        <f>'SEM1 PATRAK-C'!AA27</f>
        <v/>
      </c>
      <c r="P72" s="193" t="str">
        <f>'SEM1 PATRAK-C'!AB27</f>
        <v/>
      </c>
      <c r="Q72" s="197" t="str">
        <f>'SEM1 PATRAK-C'!AD27</f>
        <v/>
      </c>
      <c r="S72" s="65" t="str">
        <f>'PATRAK-C'!AQ27</f>
        <v/>
      </c>
      <c r="T72" s="193" t="str">
        <f>'PATRAK-C'!B27</f>
        <v/>
      </c>
      <c r="U72" s="193" t="str">
        <f>'PATRAK-C'!AM27</f>
        <v/>
      </c>
      <c r="V72" s="193" t="str">
        <f>'PATRAK-C'!AN27</f>
        <v/>
      </c>
      <c r="W72" s="197" t="str">
        <f>'PATRAK-C'!AP27</f>
        <v/>
      </c>
    </row>
    <row r="73" spans="13:23" hidden="1">
      <c r="M73" s="65" t="str">
        <f>'SEM1 PATRAK-C'!AE28</f>
        <v/>
      </c>
      <c r="N73" s="193" t="str">
        <f>'SEM1 PATRAK-C'!B28</f>
        <v/>
      </c>
      <c r="O73" s="193" t="str">
        <f>'SEM1 PATRAK-C'!AA28</f>
        <v/>
      </c>
      <c r="P73" s="193" t="str">
        <f>'SEM1 PATRAK-C'!AB28</f>
        <v/>
      </c>
      <c r="Q73" s="197" t="str">
        <f>'SEM1 PATRAK-C'!AD28</f>
        <v/>
      </c>
      <c r="S73" s="65" t="str">
        <f>'PATRAK-C'!AQ28</f>
        <v/>
      </c>
      <c r="T73" s="193" t="str">
        <f>'PATRAK-C'!B28</f>
        <v/>
      </c>
      <c r="U73" s="193" t="str">
        <f>'PATRAK-C'!AM28</f>
        <v/>
      </c>
      <c r="V73" s="193" t="str">
        <f>'PATRAK-C'!AN28</f>
        <v/>
      </c>
      <c r="W73" s="197" t="str">
        <f>'PATRAK-C'!AP28</f>
        <v/>
      </c>
    </row>
    <row r="74" spans="13:23" hidden="1">
      <c r="M74" s="65" t="str">
        <f>'SEM1 PATRAK-C'!AE29</f>
        <v/>
      </c>
      <c r="N74" s="193" t="str">
        <f>'SEM1 PATRAK-C'!B29</f>
        <v/>
      </c>
      <c r="O74" s="193" t="str">
        <f>'SEM1 PATRAK-C'!AA29</f>
        <v/>
      </c>
      <c r="P74" s="193" t="str">
        <f>'SEM1 PATRAK-C'!AB29</f>
        <v/>
      </c>
      <c r="Q74" s="197" t="str">
        <f>'SEM1 PATRAK-C'!AD29</f>
        <v/>
      </c>
      <c r="S74" s="65" t="str">
        <f>'PATRAK-C'!AQ29</f>
        <v/>
      </c>
      <c r="T74" s="193" t="str">
        <f>'PATRAK-C'!B29</f>
        <v/>
      </c>
      <c r="U74" s="193" t="str">
        <f>'PATRAK-C'!AM29</f>
        <v/>
      </c>
      <c r="V74" s="193" t="str">
        <f>'PATRAK-C'!AN29</f>
        <v/>
      </c>
      <c r="W74" s="197" t="str">
        <f>'PATRAK-C'!AP29</f>
        <v/>
      </c>
    </row>
    <row r="75" spans="13:23" hidden="1">
      <c r="M75" s="65" t="str">
        <f>'SEM1 PATRAK-C'!AE30</f>
        <v/>
      </c>
      <c r="N75" s="193" t="str">
        <f>'SEM1 PATRAK-C'!B30</f>
        <v/>
      </c>
      <c r="O75" s="193" t="str">
        <f>'SEM1 PATRAK-C'!AA30</f>
        <v/>
      </c>
      <c r="P75" s="193" t="str">
        <f>'SEM1 PATRAK-C'!AB30</f>
        <v/>
      </c>
      <c r="Q75" s="197" t="str">
        <f>'SEM1 PATRAK-C'!AD30</f>
        <v/>
      </c>
      <c r="S75" s="65" t="str">
        <f>'PATRAK-C'!AQ30</f>
        <v/>
      </c>
      <c r="T75" s="193" t="str">
        <f>'PATRAK-C'!B30</f>
        <v/>
      </c>
      <c r="U75" s="193" t="str">
        <f>'PATRAK-C'!AM30</f>
        <v/>
      </c>
      <c r="V75" s="193" t="str">
        <f>'PATRAK-C'!AN30</f>
        <v/>
      </c>
      <c r="W75" s="197" t="str">
        <f>'PATRAK-C'!AP30</f>
        <v/>
      </c>
    </row>
    <row r="76" spans="13:23" hidden="1">
      <c r="M76" s="65" t="str">
        <f>'SEM1 PATRAK-C'!AE31</f>
        <v/>
      </c>
      <c r="N76" s="193" t="str">
        <f>'SEM1 PATRAK-C'!B31</f>
        <v/>
      </c>
      <c r="O76" s="193" t="str">
        <f>'SEM1 PATRAK-C'!AA31</f>
        <v/>
      </c>
      <c r="P76" s="193" t="str">
        <f>'SEM1 PATRAK-C'!AB31</f>
        <v/>
      </c>
      <c r="Q76" s="197" t="str">
        <f>'SEM1 PATRAK-C'!AD31</f>
        <v/>
      </c>
      <c r="S76" s="65" t="str">
        <f>'PATRAK-C'!AQ31</f>
        <v/>
      </c>
      <c r="T76" s="193" t="str">
        <f>'PATRAK-C'!B31</f>
        <v/>
      </c>
      <c r="U76" s="193" t="str">
        <f>'PATRAK-C'!AM31</f>
        <v/>
      </c>
      <c r="V76" s="193" t="str">
        <f>'PATRAK-C'!AN31</f>
        <v/>
      </c>
      <c r="W76" s="197" t="str">
        <f>'PATRAK-C'!AP31</f>
        <v/>
      </c>
    </row>
    <row r="77" spans="13:23" hidden="1">
      <c r="M77" s="65" t="str">
        <f>'SEM1 PATRAK-C'!AE32</f>
        <v/>
      </c>
      <c r="N77" s="193" t="str">
        <f>'SEM1 PATRAK-C'!B32</f>
        <v/>
      </c>
      <c r="O77" s="193" t="str">
        <f>'SEM1 PATRAK-C'!AA32</f>
        <v/>
      </c>
      <c r="P77" s="193" t="str">
        <f>'SEM1 PATRAK-C'!AB32</f>
        <v/>
      </c>
      <c r="Q77" s="197" t="str">
        <f>'SEM1 PATRAK-C'!AD32</f>
        <v/>
      </c>
      <c r="S77" s="65" t="str">
        <f>'PATRAK-C'!AQ32</f>
        <v/>
      </c>
      <c r="T77" s="193" t="str">
        <f>'PATRAK-C'!B32</f>
        <v/>
      </c>
      <c r="U77" s="193" t="str">
        <f>'PATRAK-C'!AM32</f>
        <v/>
      </c>
      <c r="V77" s="193" t="str">
        <f>'PATRAK-C'!AN32</f>
        <v/>
      </c>
      <c r="W77" s="197" t="str">
        <f>'PATRAK-C'!AP32</f>
        <v/>
      </c>
    </row>
    <row r="78" spans="13:23" hidden="1">
      <c r="M78" s="65" t="str">
        <f>'SEM1 PATRAK-C'!AE33</f>
        <v/>
      </c>
      <c r="N78" s="193" t="str">
        <f>'SEM1 PATRAK-C'!B33</f>
        <v/>
      </c>
      <c r="O78" s="193" t="str">
        <f>'SEM1 PATRAK-C'!AA33</f>
        <v/>
      </c>
      <c r="P78" s="193" t="str">
        <f>'SEM1 PATRAK-C'!AB33</f>
        <v/>
      </c>
      <c r="Q78" s="197" t="str">
        <f>'SEM1 PATRAK-C'!AD33</f>
        <v/>
      </c>
      <c r="S78" s="65" t="str">
        <f>'PATRAK-C'!AQ33</f>
        <v/>
      </c>
      <c r="T78" s="193" t="str">
        <f>'PATRAK-C'!B33</f>
        <v/>
      </c>
      <c r="U78" s="193" t="str">
        <f>'PATRAK-C'!AM33</f>
        <v/>
      </c>
      <c r="V78" s="193" t="str">
        <f>'PATRAK-C'!AN33</f>
        <v/>
      </c>
      <c r="W78" s="197" t="str">
        <f>'PATRAK-C'!AP33</f>
        <v/>
      </c>
    </row>
    <row r="79" spans="13:23" hidden="1">
      <c r="M79" s="65" t="str">
        <f>'SEM1 PATRAK-C'!AE34</f>
        <v/>
      </c>
      <c r="N79" s="193" t="str">
        <f>'SEM1 PATRAK-C'!B34</f>
        <v/>
      </c>
      <c r="O79" s="193" t="str">
        <f>'SEM1 PATRAK-C'!AA34</f>
        <v/>
      </c>
      <c r="P79" s="193" t="str">
        <f>'SEM1 PATRAK-C'!AB34</f>
        <v/>
      </c>
      <c r="Q79" s="197" t="str">
        <f>'SEM1 PATRAK-C'!AD34</f>
        <v/>
      </c>
      <c r="S79" s="65" t="str">
        <f>'PATRAK-C'!AQ34</f>
        <v/>
      </c>
      <c r="T79" s="193" t="str">
        <f>'PATRAK-C'!B34</f>
        <v/>
      </c>
      <c r="U79" s="193" t="str">
        <f>'PATRAK-C'!AM34</f>
        <v/>
      </c>
      <c r="V79" s="193" t="str">
        <f>'PATRAK-C'!AN34</f>
        <v/>
      </c>
      <c r="W79" s="197" t="str">
        <f>'PATRAK-C'!AP34</f>
        <v/>
      </c>
    </row>
    <row r="80" spans="13:23" hidden="1">
      <c r="M80" s="65" t="str">
        <f>'SEM1 PATRAK-C'!AE35</f>
        <v/>
      </c>
      <c r="N80" s="193" t="str">
        <f>'SEM1 PATRAK-C'!B35</f>
        <v/>
      </c>
      <c r="O80" s="193" t="str">
        <f>'SEM1 PATRAK-C'!AA35</f>
        <v/>
      </c>
      <c r="P80" s="193" t="str">
        <f>'SEM1 PATRAK-C'!AB35</f>
        <v/>
      </c>
      <c r="Q80" s="197" t="str">
        <f>'SEM1 PATRAK-C'!AD35</f>
        <v/>
      </c>
      <c r="S80" s="65" t="str">
        <f>'PATRAK-C'!AQ35</f>
        <v/>
      </c>
      <c r="T80" s="193" t="str">
        <f>'PATRAK-C'!B35</f>
        <v/>
      </c>
      <c r="U80" s="193" t="str">
        <f>'PATRAK-C'!AM35</f>
        <v/>
      </c>
      <c r="V80" s="193" t="str">
        <f>'PATRAK-C'!AN35</f>
        <v/>
      </c>
      <c r="W80" s="197" t="str">
        <f>'PATRAK-C'!AP35</f>
        <v/>
      </c>
    </row>
    <row r="81" spans="13:23" hidden="1">
      <c r="M81" s="65" t="str">
        <f>'SEM1 PATRAK-C'!AE36</f>
        <v/>
      </c>
      <c r="N81" s="193" t="str">
        <f>'SEM1 PATRAK-C'!B36</f>
        <v/>
      </c>
      <c r="O81" s="193" t="str">
        <f>'SEM1 PATRAK-C'!AA36</f>
        <v/>
      </c>
      <c r="P81" s="193" t="str">
        <f>'SEM1 PATRAK-C'!AB36</f>
        <v/>
      </c>
      <c r="Q81" s="197" t="str">
        <f>'SEM1 PATRAK-C'!AD36</f>
        <v/>
      </c>
      <c r="S81" s="65" t="str">
        <f>'PATRAK-C'!AQ36</f>
        <v/>
      </c>
      <c r="T81" s="193" t="str">
        <f>'PATRAK-C'!B36</f>
        <v/>
      </c>
      <c r="U81" s="193" t="str">
        <f>'PATRAK-C'!AM36</f>
        <v/>
      </c>
      <c r="V81" s="193" t="str">
        <f>'PATRAK-C'!AN36</f>
        <v/>
      </c>
      <c r="W81" s="197" t="str">
        <f>'PATRAK-C'!AP36</f>
        <v/>
      </c>
    </row>
    <row r="82" spans="13:23" hidden="1">
      <c r="M82" s="65" t="str">
        <f>'SEM1 PATRAK-C'!AE37</f>
        <v/>
      </c>
      <c r="N82" s="193" t="str">
        <f>'SEM1 PATRAK-C'!B37</f>
        <v/>
      </c>
      <c r="O82" s="193" t="str">
        <f>'SEM1 PATRAK-C'!AA37</f>
        <v/>
      </c>
      <c r="P82" s="193" t="str">
        <f>'SEM1 PATRAK-C'!AB37</f>
        <v/>
      </c>
      <c r="Q82" s="197" t="str">
        <f>'SEM1 PATRAK-C'!AD37</f>
        <v/>
      </c>
      <c r="S82" s="65" t="str">
        <f>'PATRAK-C'!AQ37</f>
        <v/>
      </c>
      <c r="T82" s="193" t="str">
        <f>'PATRAK-C'!B37</f>
        <v/>
      </c>
      <c r="U82" s="193" t="str">
        <f>'PATRAK-C'!AM37</f>
        <v/>
      </c>
      <c r="V82" s="193" t="str">
        <f>'PATRAK-C'!AN37</f>
        <v/>
      </c>
      <c r="W82" s="197" t="str">
        <f>'PATRAK-C'!AP37</f>
        <v/>
      </c>
    </row>
    <row r="83" spans="13:23" hidden="1">
      <c r="M83" s="65" t="str">
        <f>'SEM1 PATRAK-C'!AE38</f>
        <v/>
      </c>
      <c r="N83" s="193" t="str">
        <f>'SEM1 PATRAK-C'!B38</f>
        <v/>
      </c>
      <c r="O83" s="193" t="str">
        <f>'SEM1 PATRAK-C'!AA38</f>
        <v/>
      </c>
      <c r="P83" s="193" t="str">
        <f>'SEM1 PATRAK-C'!AB38</f>
        <v/>
      </c>
      <c r="Q83" s="197" t="str">
        <f>'SEM1 PATRAK-C'!AD38</f>
        <v/>
      </c>
      <c r="S83" s="65" t="str">
        <f>'PATRAK-C'!AQ38</f>
        <v/>
      </c>
      <c r="T83" s="193" t="str">
        <f>'PATRAK-C'!B38</f>
        <v/>
      </c>
      <c r="U83" s="193" t="str">
        <f>'PATRAK-C'!AM38</f>
        <v/>
      </c>
      <c r="V83" s="193" t="str">
        <f>'PATRAK-C'!AN38</f>
        <v/>
      </c>
      <c r="W83" s="197" t="str">
        <f>'PATRAK-C'!AP38</f>
        <v/>
      </c>
    </row>
    <row r="84" spans="13:23" hidden="1">
      <c r="M84" s="65" t="str">
        <f>'SEM1 PATRAK-C'!AE39</f>
        <v/>
      </c>
      <c r="N84" s="193" t="str">
        <f>'SEM1 PATRAK-C'!B39</f>
        <v/>
      </c>
      <c r="O84" s="193" t="str">
        <f>'SEM1 PATRAK-C'!AA39</f>
        <v/>
      </c>
      <c r="P84" s="193" t="str">
        <f>'SEM1 PATRAK-C'!AB39</f>
        <v/>
      </c>
      <c r="Q84" s="197" t="str">
        <f>'SEM1 PATRAK-C'!AD39</f>
        <v/>
      </c>
      <c r="S84" s="65" t="str">
        <f>'PATRAK-C'!AQ39</f>
        <v/>
      </c>
      <c r="T84" s="193" t="str">
        <f>'PATRAK-C'!B39</f>
        <v/>
      </c>
      <c r="U84" s="193" t="str">
        <f>'PATRAK-C'!AM39</f>
        <v/>
      </c>
      <c r="V84" s="193" t="str">
        <f>'PATRAK-C'!AN39</f>
        <v/>
      </c>
      <c r="W84" s="197" t="str">
        <f>'PATRAK-C'!AP39</f>
        <v/>
      </c>
    </row>
    <row r="85" spans="13:23" hidden="1">
      <c r="M85" s="65" t="str">
        <f>'SEM1 PATRAK-C'!AE40</f>
        <v/>
      </c>
      <c r="N85" s="193" t="str">
        <f>'SEM1 PATRAK-C'!B40</f>
        <v/>
      </c>
      <c r="O85" s="193" t="str">
        <f>'SEM1 PATRAK-C'!AA40</f>
        <v/>
      </c>
      <c r="P85" s="193" t="str">
        <f>'SEM1 PATRAK-C'!AB40</f>
        <v/>
      </c>
      <c r="Q85" s="197" t="str">
        <f>'SEM1 PATRAK-C'!AD40</f>
        <v/>
      </c>
      <c r="S85" s="65" t="str">
        <f>'PATRAK-C'!AQ40</f>
        <v/>
      </c>
      <c r="T85" s="193" t="str">
        <f>'PATRAK-C'!B40</f>
        <v/>
      </c>
      <c r="U85" s="193" t="str">
        <f>'PATRAK-C'!AM40</f>
        <v/>
      </c>
      <c r="V85" s="193" t="str">
        <f>'PATRAK-C'!AN40</f>
        <v/>
      </c>
      <c r="W85" s="197" t="str">
        <f>'PATRAK-C'!AP40</f>
        <v/>
      </c>
    </row>
    <row r="86" spans="13:23" hidden="1">
      <c r="M86" s="65" t="str">
        <f>'SEM1 PATRAK-C'!AE41</f>
        <v/>
      </c>
      <c r="N86" s="193" t="str">
        <f>'SEM1 PATRAK-C'!B41</f>
        <v/>
      </c>
      <c r="O86" s="193" t="str">
        <f>'SEM1 PATRAK-C'!AA41</f>
        <v/>
      </c>
      <c r="P86" s="193" t="str">
        <f>'SEM1 PATRAK-C'!AB41</f>
        <v/>
      </c>
      <c r="Q86" s="197" t="str">
        <f>'SEM1 PATRAK-C'!AD41</f>
        <v/>
      </c>
      <c r="S86" s="65" t="str">
        <f>'PATRAK-C'!AQ41</f>
        <v/>
      </c>
      <c r="T86" s="193" t="str">
        <f>'PATRAK-C'!B41</f>
        <v/>
      </c>
      <c r="U86" s="193" t="str">
        <f>'PATRAK-C'!AM41</f>
        <v/>
      </c>
      <c r="V86" s="193" t="str">
        <f>'PATRAK-C'!AN41</f>
        <v/>
      </c>
      <c r="W86" s="197" t="str">
        <f>'PATRAK-C'!AP41</f>
        <v/>
      </c>
    </row>
    <row r="87" spans="13:23" hidden="1">
      <c r="M87" s="65" t="str">
        <f>'SEM1 PATRAK-C'!AE42</f>
        <v/>
      </c>
      <c r="N87" s="193" t="str">
        <f>'SEM1 PATRAK-C'!B42</f>
        <v/>
      </c>
      <c r="O87" s="193" t="str">
        <f>'SEM1 PATRAK-C'!AA42</f>
        <v/>
      </c>
      <c r="P87" s="193" t="str">
        <f>'SEM1 PATRAK-C'!AB42</f>
        <v/>
      </c>
      <c r="Q87" s="197" t="str">
        <f>'SEM1 PATRAK-C'!AD42</f>
        <v/>
      </c>
      <c r="S87" s="65" t="str">
        <f>'PATRAK-C'!AQ42</f>
        <v/>
      </c>
      <c r="T87" s="193" t="str">
        <f>'PATRAK-C'!B42</f>
        <v/>
      </c>
      <c r="U87" s="193" t="str">
        <f>'PATRAK-C'!AM42</f>
        <v/>
      </c>
      <c r="V87" s="193" t="str">
        <f>'PATRAK-C'!AN42</f>
        <v/>
      </c>
      <c r="W87" s="197" t="str">
        <f>'PATRAK-C'!AP42</f>
        <v/>
      </c>
    </row>
    <row r="88" spans="13:23" hidden="1">
      <c r="M88" s="65" t="str">
        <f>'SEM1 PATRAK-C'!AE43</f>
        <v/>
      </c>
      <c r="N88" s="193" t="str">
        <f>'SEM1 PATRAK-C'!B43</f>
        <v/>
      </c>
      <c r="O88" s="193" t="str">
        <f>'SEM1 PATRAK-C'!AA43</f>
        <v/>
      </c>
      <c r="P88" s="193" t="str">
        <f>'SEM1 PATRAK-C'!AB43</f>
        <v/>
      </c>
      <c r="Q88" s="197" t="str">
        <f>'SEM1 PATRAK-C'!AD43</f>
        <v/>
      </c>
      <c r="S88" s="65" t="str">
        <f>'PATRAK-C'!AQ43</f>
        <v/>
      </c>
      <c r="T88" s="193" t="str">
        <f>'PATRAK-C'!B43</f>
        <v/>
      </c>
      <c r="U88" s="193" t="str">
        <f>'PATRAK-C'!AM43</f>
        <v/>
      </c>
      <c r="V88" s="193" t="str">
        <f>'PATRAK-C'!AN43</f>
        <v/>
      </c>
      <c r="W88" s="197" t="str">
        <f>'PATRAK-C'!AP43</f>
        <v/>
      </c>
    </row>
    <row r="89" spans="13:23" hidden="1">
      <c r="M89" s="65" t="str">
        <f>'SEM1 PATRAK-C'!AE44</f>
        <v/>
      </c>
      <c r="N89" s="193" t="str">
        <f>'SEM1 PATRAK-C'!B44</f>
        <v/>
      </c>
      <c r="O89" s="193" t="str">
        <f>'SEM1 PATRAK-C'!AA44</f>
        <v/>
      </c>
      <c r="P89" s="193" t="str">
        <f>'SEM1 PATRAK-C'!AB44</f>
        <v/>
      </c>
      <c r="Q89" s="197" t="str">
        <f>'SEM1 PATRAK-C'!AD44</f>
        <v/>
      </c>
      <c r="S89" s="65" t="str">
        <f>'PATRAK-C'!AQ44</f>
        <v/>
      </c>
      <c r="T89" s="193" t="str">
        <f>'PATRAK-C'!B44</f>
        <v/>
      </c>
      <c r="U89" s="193" t="str">
        <f>'PATRAK-C'!AM44</f>
        <v/>
      </c>
      <c r="V89" s="193" t="str">
        <f>'PATRAK-C'!AN44</f>
        <v/>
      </c>
      <c r="W89" s="197" t="str">
        <f>'PATRAK-C'!AP44</f>
        <v/>
      </c>
    </row>
    <row r="90" spans="13:23" hidden="1">
      <c r="M90" s="65" t="str">
        <f>'SEM1 PATRAK-C'!AE45</f>
        <v/>
      </c>
      <c r="N90" s="193" t="str">
        <f>'SEM1 PATRAK-C'!B45</f>
        <v/>
      </c>
      <c r="O90" s="193" t="str">
        <f>'SEM1 PATRAK-C'!AA45</f>
        <v/>
      </c>
      <c r="P90" s="193" t="str">
        <f>'SEM1 PATRAK-C'!AB45</f>
        <v/>
      </c>
      <c r="Q90" s="197" t="str">
        <f>'SEM1 PATRAK-C'!AD45</f>
        <v/>
      </c>
      <c r="S90" s="65" t="str">
        <f>'PATRAK-C'!AQ45</f>
        <v/>
      </c>
      <c r="T90" s="193" t="str">
        <f>'PATRAK-C'!B45</f>
        <v/>
      </c>
      <c r="U90" s="193" t="str">
        <f>'PATRAK-C'!AM45</f>
        <v/>
      </c>
      <c r="V90" s="193" t="str">
        <f>'PATRAK-C'!AN45</f>
        <v/>
      </c>
      <c r="W90" s="197" t="str">
        <f>'PATRAK-C'!AP45</f>
        <v/>
      </c>
    </row>
    <row r="91" spans="13:23" hidden="1">
      <c r="M91" s="65" t="str">
        <f>'SEM1 PATRAK-C'!AE46</f>
        <v/>
      </c>
      <c r="N91" s="193" t="str">
        <f>'SEM1 PATRAK-C'!B46</f>
        <v/>
      </c>
      <c r="O91" s="193" t="str">
        <f>'SEM1 PATRAK-C'!AA46</f>
        <v/>
      </c>
      <c r="P91" s="193" t="str">
        <f>'SEM1 PATRAK-C'!AB46</f>
        <v/>
      </c>
      <c r="Q91" s="197" t="str">
        <f>'SEM1 PATRAK-C'!AD46</f>
        <v/>
      </c>
      <c r="S91" s="65" t="str">
        <f>'PATRAK-C'!AQ46</f>
        <v/>
      </c>
      <c r="T91" s="193" t="str">
        <f>'PATRAK-C'!B46</f>
        <v/>
      </c>
      <c r="U91" s="193" t="str">
        <f>'PATRAK-C'!AM46</f>
        <v/>
      </c>
      <c r="V91" s="193" t="str">
        <f>'PATRAK-C'!AN46</f>
        <v/>
      </c>
      <c r="W91" s="197" t="str">
        <f>'PATRAK-C'!AP46</f>
        <v/>
      </c>
    </row>
    <row r="92" spans="13:23" hidden="1">
      <c r="M92" s="65" t="str">
        <f>'SEM1 PATRAK-C'!AE47</f>
        <v/>
      </c>
      <c r="N92" s="193" t="str">
        <f>'SEM1 PATRAK-C'!B47</f>
        <v/>
      </c>
      <c r="O92" s="193" t="str">
        <f>'SEM1 PATRAK-C'!AA47</f>
        <v/>
      </c>
      <c r="P92" s="193" t="str">
        <f>'SEM1 PATRAK-C'!AB47</f>
        <v/>
      </c>
      <c r="Q92" s="197" t="str">
        <f>'SEM1 PATRAK-C'!AD47</f>
        <v/>
      </c>
      <c r="S92" s="65" t="str">
        <f>'PATRAK-C'!AQ47</f>
        <v/>
      </c>
      <c r="T92" s="193" t="str">
        <f>'PATRAK-C'!B47</f>
        <v/>
      </c>
      <c r="U92" s="193" t="str">
        <f>'PATRAK-C'!AM47</f>
        <v/>
      </c>
      <c r="V92" s="193" t="str">
        <f>'PATRAK-C'!AN47</f>
        <v/>
      </c>
      <c r="W92" s="197" t="str">
        <f>'PATRAK-C'!AP47</f>
        <v/>
      </c>
    </row>
    <row r="93" spans="13:23" hidden="1">
      <c r="M93" s="65" t="str">
        <f>'SEM1 PATRAK-C'!AE48</f>
        <v/>
      </c>
      <c r="N93" s="193" t="str">
        <f>'SEM1 PATRAK-C'!B48</f>
        <v/>
      </c>
      <c r="O93" s="193" t="str">
        <f>'SEM1 PATRAK-C'!AA48</f>
        <v/>
      </c>
      <c r="P93" s="193" t="str">
        <f>'SEM1 PATRAK-C'!AB48</f>
        <v/>
      </c>
      <c r="Q93" s="197" t="str">
        <f>'SEM1 PATRAK-C'!AD48</f>
        <v/>
      </c>
      <c r="S93" s="65" t="str">
        <f>'PATRAK-C'!AQ48</f>
        <v/>
      </c>
      <c r="T93" s="193" t="str">
        <f>'PATRAK-C'!B48</f>
        <v/>
      </c>
      <c r="U93" s="193" t="str">
        <f>'PATRAK-C'!AM48</f>
        <v/>
      </c>
      <c r="V93" s="193" t="str">
        <f>'PATRAK-C'!AN48</f>
        <v/>
      </c>
      <c r="W93" s="197" t="str">
        <f>'PATRAK-C'!AP48</f>
        <v/>
      </c>
    </row>
    <row r="94" spans="13:23" hidden="1">
      <c r="M94" s="65" t="str">
        <f>'SEM1 PATRAK-C'!AE49</f>
        <v/>
      </c>
      <c r="N94" s="193" t="str">
        <f>'SEM1 PATRAK-C'!B49</f>
        <v/>
      </c>
      <c r="O94" s="193" t="str">
        <f>'SEM1 PATRAK-C'!AA49</f>
        <v/>
      </c>
      <c r="P94" s="193" t="str">
        <f>'SEM1 PATRAK-C'!AB49</f>
        <v/>
      </c>
      <c r="Q94" s="197" t="str">
        <f>'SEM1 PATRAK-C'!AD49</f>
        <v/>
      </c>
      <c r="S94" s="65" t="str">
        <f>'PATRAK-C'!AQ49</f>
        <v/>
      </c>
      <c r="T94" s="193" t="str">
        <f>'PATRAK-C'!B49</f>
        <v/>
      </c>
      <c r="U94" s="193" t="str">
        <f>'PATRAK-C'!AM49</f>
        <v/>
      </c>
      <c r="V94" s="193" t="str">
        <f>'PATRAK-C'!AN49</f>
        <v/>
      </c>
      <c r="W94" s="197" t="str">
        <f>'PATRAK-C'!AP49</f>
        <v/>
      </c>
    </row>
    <row r="95" spans="13:23" hidden="1">
      <c r="M95" s="65" t="str">
        <f>'SEM1 PATRAK-C'!AE50</f>
        <v/>
      </c>
      <c r="N95" s="193" t="str">
        <f>'SEM1 PATRAK-C'!B50</f>
        <v/>
      </c>
      <c r="O95" s="193" t="str">
        <f>'SEM1 PATRAK-C'!AA50</f>
        <v/>
      </c>
      <c r="P95" s="193" t="str">
        <f>'SEM1 PATRAK-C'!AB50</f>
        <v/>
      </c>
      <c r="Q95" s="197" t="str">
        <f>'SEM1 PATRAK-C'!AD50</f>
        <v/>
      </c>
      <c r="S95" s="65" t="str">
        <f>'PATRAK-C'!AQ50</f>
        <v/>
      </c>
      <c r="T95" s="193" t="str">
        <f>'PATRAK-C'!B50</f>
        <v/>
      </c>
      <c r="U95" s="193" t="str">
        <f>'PATRAK-C'!AM50</f>
        <v/>
      </c>
      <c r="V95" s="193" t="str">
        <f>'PATRAK-C'!AN50</f>
        <v/>
      </c>
      <c r="W95" s="197" t="str">
        <f>'PATRAK-C'!AP50</f>
        <v/>
      </c>
    </row>
    <row r="96" spans="13:23" hidden="1">
      <c r="M96" s="65" t="str">
        <f>'SEM1 PATRAK-C'!AE51</f>
        <v/>
      </c>
      <c r="N96" s="193" t="str">
        <f>'SEM1 PATRAK-C'!B51</f>
        <v/>
      </c>
      <c r="O96" s="193" t="str">
        <f>'SEM1 PATRAK-C'!AA51</f>
        <v/>
      </c>
      <c r="P96" s="193" t="str">
        <f>'SEM1 PATRAK-C'!AB51</f>
        <v/>
      </c>
      <c r="Q96" s="197" t="str">
        <f>'SEM1 PATRAK-C'!AD51</f>
        <v/>
      </c>
      <c r="S96" s="65" t="str">
        <f>'PATRAK-C'!AQ51</f>
        <v/>
      </c>
      <c r="T96" s="193" t="str">
        <f>'PATRAK-C'!B51</f>
        <v/>
      </c>
      <c r="U96" s="193" t="str">
        <f>'PATRAK-C'!AM51</f>
        <v/>
      </c>
      <c r="V96" s="193" t="str">
        <f>'PATRAK-C'!AN51</f>
        <v/>
      </c>
      <c r="W96" s="197" t="str">
        <f>'PATRAK-C'!AP51</f>
        <v/>
      </c>
    </row>
    <row r="97" spans="13:23" hidden="1">
      <c r="M97" s="65" t="str">
        <f>'SEM1 PATRAK-C'!AE52</f>
        <v/>
      </c>
      <c r="N97" s="193" t="str">
        <f>'SEM1 PATRAK-C'!B52</f>
        <v/>
      </c>
      <c r="O97" s="193" t="str">
        <f>'SEM1 PATRAK-C'!AA52</f>
        <v/>
      </c>
      <c r="P97" s="193" t="str">
        <f>'SEM1 PATRAK-C'!AB52</f>
        <v/>
      </c>
      <c r="Q97" s="197" t="str">
        <f>'SEM1 PATRAK-C'!AD52</f>
        <v/>
      </c>
      <c r="S97" s="65" t="str">
        <f>'PATRAK-C'!AQ52</f>
        <v/>
      </c>
      <c r="T97" s="193" t="str">
        <f>'PATRAK-C'!B52</f>
        <v/>
      </c>
      <c r="U97" s="193" t="str">
        <f>'PATRAK-C'!AM52</f>
        <v/>
      </c>
      <c r="V97" s="193" t="str">
        <f>'PATRAK-C'!AN52</f>
        <v/>
      </c>
      <c r="W97" s="197" t="str">
        <f>'PATRAK-C'!AP52</f>
        <v/>
      </c>
    </row>
    <row r="98" spans="13:23" hidden="1">
      <c r="M98" s="65" t="str">
        <f>'SEM1 PATRAK-C'!AE53</f>
        <v/>
      </c>
      <c r="N98" s="193" t="str">
        <f>'SEM1 PATRAK-C'!B53</f>
        <v/>
      </c>
      <c r="O98" s="193" t="str">
        <f>'SEM1 PATRAK-C'!AA53</f>
        <v/>
      </c>
      <c r="P98" s="193" t="str">
        <f>'SEM1 PATRAK-C'!AB53</f>
        <v/>
      </c>
      <c r="Q98" s="197" t="str">
        <f>'SEM1 PATRAK-C'!AD53</f>
        <v/>
      </c>
      <c r="S98" s="65" t="str">
        <f>'PATRAK-C'!AQ53</f>
        <v/>
      </c>
      <c r="T98" s="193" t="str">
        <f>'PATRAK-C'!B53</f>
        <v/>
      </c>
      <c r="U98" s="193" t="str">
        <f>'PATRAK-C'!AM53</f>
        <v/>
      </c>
      <c r="V98" s="193" t="str">
        <f>'PATRAK-C'!AN53</f>
        <v/>
      </c>
      <c r="W98" s="197" t="str">
        <f>'PATRAK-C'!AP53</f>
        <v/>
      </c>
    </row>
    <row r="99" spans="13:23" hidden="1">
      <c r="M99" s="65" t="str">
        <f>'SEM1 PATRAK-C'!AE54</f>
        <v/>
      </c>
      <c r="N99" s="193" t="str">
        <f>'SEM1 PATRAK-C'!B54</f>
        <v/>
      </c>
      <c r="O99" s="193" t="str">
        <f>'SEM1 PATRAK-C'!AA54</f>
        <v/>
      </c>
      <c r="P99" s="193" t="str">
        <f>'SEM1 PATRAK-C'!AB54</f>
        <v/>
      </c>
      <c r="Q99" s="197" t="str">
        <f>'SEM1 PATRAK-C'!AD54</f>
        <v/>
      </c>
      <c r="S99" s="65" t="str">
        <f>'PATRAK-C'!AQ54</f>
        <v/>
      </c>
      <c r="T99" s="193" t="str">
        <f>'PATRAK-C'!B54</f>
        <v/>
      </c>
      <c r="U99" s="193" t="str">
        <f>'PATRAK-C'!AM54</f>
        <v/>
      </c>
      <c r="V99" s="193" t="str">
        <f>'PATRAK-C'!AN54</f>
        <v/>
      </c>
      <c r="W99" s="197" t="str">
        <f>'PATRAK-C'!AP54</f>
        <v/>
      </c>
    </row>
    <row r="100" spans="13:23" hidden="1">
      <c r="M100" s="65" t="str">
        <f>'SEM1 PATRAK-C'!AE55</f>
        <v/>
      </c>
      <c r="N100" s="193" t="str">
        <f>'SEM1 PATRAK-C'!B55</f>
        <v/>
      </c>
      <c r="O100" s="193" t="str">
        <f>'SEM1 PATRAK-C'!AA55</f>
        <v/>
      </c>
      <c r="P100" s="193" t="str">
        <f>'SEM1 PATRAK-C'!AB55</f>
        <v/>
      </c>
      <c r="Q100" s="197" t="str">
        <f>'SEM1 PATRAK-C'!AD55</f>
        <v/>
      </c>
      <c r="S100" s="65" t="str">
        <f>'PATRAK-C'!AQ55</f>
        <v/>
      </c>
      <c r="T100" s="193" t="str">
        <f>'PATRAK-C'!B55</f>
        <v/>
      </c>
      <c r="U100" s="193" t="str">
        <f>'PATRAK-C'!AM55</f>
        <v/>
      </c>
      <c r="V100" s="193" t="str">
        <f>'PATRAK-C'!AN55</f>
        <v/>
      </c>
      <c r="W100" s="197" t="str">
        <f>'PATRAK-C'!AP55</f>
        <v/>
      </c>
    </row>
    <row r="101" spans="13:23" hidden="1">
      <c r="M101" s="65" t="str">
        <f>'SEM1 PATRAK-C'!AE56</f>
        <v/>
      </c>
      <c r="N101" s="193" t="str">
        <f>'SEM1 PATRAK-C'!B56</f>
        <v/>
      </c>
      <c r="O101" s="193" t="str">
        <f>'SEM1 PATRAK-C'!AA56</f>
        <v/>
      </c>
      <c r="P101" s="193" t="str">
        <f>'SEM1 PATRAK-C'!AB56</f>
        <v/>
      </c>
      <c r="Q101" s="197" t="str">
        <f>'SEM1 PATRAK-C'!AD56</f>
        <v/>
      </c>
      <c r="S101" s="65" t="str">
        <f>'PATRAK-C'!AQ56</f>
        <v/>
      </c>
      <c r="T101" s="193" t="str">
        <f>'PATRAK-C'!B56</f>
        <v/>
      </c>
      <c r="U101" s="193" t="str">
        <f>'PATRAK-C'!AM56</f>
        <v/>
      </c>
      <c r="V101" s="193" t="str">
        <f>'PATRAK-C'!AN56</f>
        <v/>
      </c>
      <c r="W101" s="197" t="str">
        <f>'PATRAK-C'!AP56</f>
        <v/>
      </c>
    </row>
    <row r="102" spans="13:23" hidden="1">
      <c r="M102" s="65" t="str">
        <f>'SEM1 PATRAK-C'!AE57</f>
        <v/>
      </c>
      <c r="N102" s="193" t="str">
        <f>'SEM1 PATRAK-C'!B57</f>
        <v/>
      </c>
      <c r="O102" s="193" t="str">
        <f>'SEM1 PATRAK-C'!AA57</f>
        <v/>
      </c>
      <c r="P102" s="193" t="str">
        <f>'SEM1 PATRAK-C'!AB57</f>
        <v/>
      </c>
      <c r="Q102" s="197" t="str">
        <f>'SEM1 PATRAK-C'!AD57</f>
        <v/>
      </c>
      <c r="S102" s="65" t="str">
        <f>'PATRAK-C'!AQ57</f>
        <v/>
      </c>
      <c r="T102" s="193" t="str">
        <f>'PATRAK-C'!B57</f>
        <v/>
      </c>
      <c r="U102" s="193" t="str">
        <f>'PATRAK-C'!AM57</f>
        <v/>
      </c>
      <c r="V102" s="193" t="str">
        <f>'PATRAK-C'!AN57</f>
        <v/>
      </c>
      <c r="W102" s="197" t="str">
        <f>'PATRAK-C'!AP57</f>
        <v/>
      </c>
    </row>
    <row r="103" spans="13:23" hidden="1">
      <c r="M103" s="65" t="str">
        <f>'SEM1 PATRAK-C'!AE58</f>
        <v/>
      </c>
      <c r="N103" s="193" t="str">
        <f>'SEM1 PATRAK-C'!B58</f>
        <v/>
      </c>
      <c r="O103" s="193" t="str">
        <f>'SEM1 PATRAK-C'!AA58</f>
        <v/>
      </c>
      <c r="P103" s="193" t="str">
        <f>'SEM1 PATRAK-C'!AB58</f>
        <v/>
      </c>
      <c r="Q103" s="197" t="str">
        <f>'SEM1 PATRAK-C'!AD58</f>
        <v/>
      </c>
      <c r="S103" s="65" t="str">
        <f>'PATRAK-C'!AQ58</f>
        <v/>
      </c>
      <c r="T103" s="193" t="str">
        <f>'PATRAK-C'!B58</f>
        <v/>
      </c>
      <c r="U103" s="193" t="str">
        <f>'PATRAK-C'!AM58</f>
        <v/>
      </c>
      <c r="V103" s="193" t="str">
        <f>'PATRAK-C'!AN58</f>
        <v/>
      </c>
      <c r="W103" s="197" t="str">
        <f>'PATRAK-C'!AP58</f>
        <v/>
      </c>
    </row>
    <row r="104" spans="13:23" hidden="1">
      <c r="M104" s="65" t="str">
        <f>'SEM1 PATRAK-C'!AE59</f>
        <v/>
      </c>
      <c r="N104" s="193" t="str">
        <f>'SEM1 PATRAK-C'!B59</f>
        <v/>
      </c>
      <c r="O104" s="193" t="str">
        <f>'SEM1 PATRAK-C'!AA59</f>
        <v/>
      </c>
      <c r="P104" s="193" t="str">
        <f>'SEM1 PATRAK-C'!AB59</f>
        <v/>
      </c>
      <c r="Q104" s="197" t="str">
        <f>'SEM1 PATRAK-C'!AD59</f>
        <v/>
      </c>
      <c r="S104" s="65" t="str">
        <f>'PATRAK-C'!AQ59</f>
        <v/>
      </c>
      <c r="T104" s="193" t="str">
        <f>'PATRAK-C'!B59</f>
        <v/>
      </c>
      <c r="U104" s="193" t="str">
        <f>'PATRAK-C'!AM59</f>
        <v/>
      </c>
      <c r="V104" s="193" t="str">
        <f>'PATRAK-C'!AN59</f>
        <v/>
      </c>
      <c r="W104" s="197" t="str">
        <f>'PATRAK-C'!AP59</f>
        <v/>
      </c>
    </row>
    <row r="105" spans="13:23" hidden="1">
      <c r="M105" s="65" t="str">
        <f>'SEM1 PATRAK-C'!AE60</f>
        <v/>
      </c>
      <c r="N105" s="193" t="str">
        <f>'SEM1 PATRAK-C'!B60</f>
        <v/>
      </c>
      <c r="O105" s="193" t="str">
        <f>'SEM1 PATRAK-C'!AA60</f>
        <v/>
      </c>
      <c r="P105" s="193" t="str">
        <f>'SEM1 PATRAK-C'!AB60</f>
        <v/>
      </c>
      <c r="Q105" s="197" t="str">
        <f>'SEM1 PATRAK-C'!AD60</f>
        <v/>
      </c>
      <c r="S105" s="65" t="str">
        <f>'PATRAK-C'!AQ60</f>
        <v/>
      </c>
      <c r="T105" s="193" t="str">
        <f>'PATRAK-C'!B60</f>
        <v/>
      </c>
      <c r="U105" s="193" t="str">
        <f>'PATRAK-C'!AM60</f>
        <v/>
      </c>
      <c r="V105" s="193" t="str">
        <f>'PATRAK-C'!AN60</f>
        <v/>
      </c>
      <c r="W105" s="197" t="str">
        <f>'PATRAK-C'!AP60</f>
        <v/>
      </c>
    </row>
    <row r="106" spans="13:23" hidden="1">
      <c r="M106" s="65" t="str">
        <f>'SEM1 PATRAK-C'!AE61</f>
        <v/>
      </c>
      <c r="N106" s="193" t="str">
        <f>'SEM1 PATRAK-C'!B61</f>
        <v/>
      </c>
      <c r="O106" s="193" t="str">
        <f>'SEM1 PATRAK-C'!AA61</f>
        <v/>
      </c>
      <c r="P106" s="193" t="str">
        <f>'SEM1 PATRAK-C'!AB61</f>
        <v/>
      </c>
      <c r="Q106" s="197" t="str">
        <f>'SEM1 PATRAK-C'!AD61</f>
        <v/>
      </c>
      <c r="S106" s="65" t="str">
        <f>'PATRAK-C'!AQ61</f>
        <v/>
      </c>
      <c r="T106" s="193" t="str">
        <f>'PATRAK-C'!B61</f>
        <v/>
      </c>
      <c r="U106" s="193" t="str">
        <f>'PATRAK-C'!AM61</f>
        <v/>
      </c>
      <c r="V106" s="193" t="str">
        <f>'PATRAK-C'!AN61</f>
        <v/>
      </c>
      <c r="W106" s="197" t="str">
        <f>'PATRAK-C'!AP61</f>
        <v/>
      </c>
    </row>
    <row r="107" spans="13:23" hidden="1">
      <c r="M107" s="65" t="str">
        <f>'SEM1 PATRAK-C'!AE62</f>
        <v/>
      </c>
      <c r="N107" s="193" t="str">
        <f>'SEM1 PATRAK-C'!B62</f>
        <v/>
      </c>
      <c r="O107" s="193" t="str">
        <f>'SEM1 PATRAK-C'!AA62</f>
        <v/>
      </c>
      <c r="P107" s="193" t="str">
        <f>'SEM1 PATRAK-C'!AB62</f>
        <v/>
      </c>
      <c r="Q107" s="197" t="str">
        <f>'SEM1 PATRAK-C'!AD62</f>
        <v/>
      </c>
      <c r="S107" s="65" t="str">
        <f>'PATRAK-C'!AQ62</f>
        <v/>
      </c>
      <c r="T107" s="193" t="str">
        <f>'PATRAK-C'!B62</f>
        <v/>
      </c>
      <c r="U107" s="193" t="str">
        <f>'PATRAK-C'!AM62</f>
        <v/>
      </c>
      <c r="V107" s="193" t="str">
        <f>'PATRAK-C'!AN62</f>
        <v/>
      </c>
      <c r="W107" s="197" t="str">
        <f>'PATRAK-C'!AP62</f>
        <v/>
      </c>
    </row>
    <row r="108" spans="13:23" hidden="1">
      <c r="M108" s="65" t="str">
        <f>'SEM1 PATRAK-C'!AE63</f>
        <v/>
      </c>
      <c r="N108" s="193" t="str">
        <f>'SEM1 PATRAK-C'!B63</f>
        <v/>
      </c>
      <c r="O108" s="193" t="str">
        <f>'SEM1 PATRAK-C'!AA63</f>
        <v/>
      </c>
      <c r="P108" s="193" t="str">
        <f>'SEM1 PATRAK-C'!AB63</f>
        <v/>
      </c>
      <c r="Q108" s="197" t="str">
        <f>'SEM1 PATRAK-C'!AD63</f>
        <v/>
      </c>
      <c r="S108" s="65" t="str">
        <f>'PATRAK-C'!AQ63</f>
        <v/>
      </c>
      <c r="T108" s="193" t="str">
        <f>'PATRAK-C'!B63</f>
        <v/>
      </c>
      <c r="U108" s="193" t="str">
        <f>'PATRAK-C'!AM63</f>
        <v/>
      </c>
      <c r="V108" s="193" t="str">
        <f>'PATRAK-C'!AN63</f>
        <v/>
      </c>
      <c r="W108" s="197" t="str">
        <f>'PATRAK-C'!AP63</f>
        <v/>
      </c>
    </row>
    <row r="109" spans="13:23" hidden="1">
      <c r="M109" s="65" t="str">
        <f>'SEM1 PATRAK-C'!AE64</f>
        <v/>
      </c>
      <c r="N109" s="193" t="str">
        <f>'SEM1 PATRAK-C'!B64</f>
        <v/>
      </c>
      <c r="O109" s="193" t="str">
        <f>'SEM1 PATRAK-C'!AA64</f>
        <v/>
      </c>
      <c r="P109" s="193" t="str">
        <f>'SEM1 PATRAK-C'!AB64</f>
        <v/>
      </c>
      <c r="Q109" s="197" t="str">
        <f>'SEM1 PATRAK-C'!AD64</f>
        <v/>
      </c>
      <c r="S109" s="65" t="str">
        <f>'PATRAK-C'!AQ64</f>
        <v/>
      </c>
      <c r="T109" s="193" t="str">
        <f>'PATRAK-C'!B64</f>
        <v/>
      </c>
      <c r="U109" s="193" t="str">
        <f>'PATRAK-C'!AM64</f>
        <v/>
      </c>
      <c r="V109" s="193" t="str">
        <f>'PATRAK-C'!AN64</f>
        <v/>
      </c>
      <c r="W109" s="197" t="str">
        <f>'PATRAK-C'!AP64</f>
        <v/>
      </c>
    </row>
    <row r="110" spans="13:23" hidden="1">
      <c r="M110" s="65" t="str">
        <f>'SEM1 PATRAK-C'!AE65</f>
        <v/>
      </c>
      <c r="N110" s="193" t="str">
        <f>'SEM1 PATRAK-C'!B65</f>
        <v/>
      </c>
      <c r="O110" s="193" t="str">
        <f>'SEM1 PATRAK-C'!AA65</f>
        <v/>
      </c>
      <c r="P110" s="193" t="str">
        <f>'SEM1 PATRAK-C'!AB65</f>
        <v/>
      </c>
      <c r="Q110" s="197" t="str">
        <f>'SEM1 PATRAK-C'!AD65</f>
        <v/>
      </c>
      <c r="S110" s="65" t="str">
        <f>'PATRAK-C'!AQ65</f>
        <v/>
      </c>
      <c r="T110" s="193" t="str">
        <f>'PATRAK-C'!B65</f>
        <v/>
      </c>
      <c r="U110" s="193" t="str">
        <f>'PATRAK-C'!AM65</f>
        <v/>
      </c>
      <c r="V110" s="193" t="str">
        <f>'PATRAK-C'!AN65</f>
        <v/>
      </c>
      <c r="W110" s="197" t="str">
        <f>'PATRAK-C'!AP65</f>
        <v/>
      </c>
    </row>
    <row r="111" spans="13:23" hidden="1">
      <c r="M111" s="65" t="str">
        <f>'SEM1 PATRAK-C'!AE66</f>
        <v/>
      </c>
      <c r="N111" s="193" t="str">
        <f>'SEM1 PATRAK-C'!B66</f>
        <v/>
      </c>
      <c r="O111" s="193" t="str">
        <f>'SEM1 PATRAK-C'!AA66</f>
        <v/>
      </c>
      <c r="P111" s="193" t="str">
        <f>'SEM1 PATRAK-C'!AB66</f>
        <v/>
      </c>
      <c r="Q111" s="197" t="str">
        <f>'SEM1 PATRAK-C'!AD66</f>
        <v/>
      </c>
      <c r="S111" s="65" t="str">
        <f>'PATRAK-C'!AQ66</f>
        <v/>
      </c>
      <c r="T111" s="193" t="str">
        <f>'PATRAK-C'!B66</f>
        <v/>
      </c>
      <c r="U111" s="193" t="str">
        <f>'PATRAK-C'!AM66</f>
        <v/>
      </c>
      <c r="V111" s="193" t="str">
        <f>'PATRAK-C'!AN66</f>
        <v/>
      </c>
      <c r="W111" s="197" t="str">
        <f>'PATRAK-C'!AP66</f>
        <v/>
      </c>
    </row>
    <row r="112" spans="13:23" hidden="1">
      <c r="M112" s="65" t="str">
        <f>'SEM1 PATRAK-C'!AE67</f>
        <v/>
      </c>
      <c r="N112" s="193" t="str">
        <f>'SEM1 PATRAK-C'!B67</f>
        <v/>
      </c>
      <c r="O112" s="193" t="str">
        <f>'SEM1 PATRAK-C'!AA67</f>
        <v/>
      </c>
      <c r="P112" s="193" t="str">
        <f>'SEM1 PATRAK-C'!AB67</f>
        <v/>
      </c>
      <c r="Q112" s="197" t="str">
        <f>'SEM1 PATRAK-C'!AD67</f>
        <v/>
      </c>
      <c r="S112" s="65" t="str">
        <f>'PATRAK-C'!AQ67</f>
        <v/>
      </c>
      <c r="T112" s="193" t="str">
        <f>'PATRAK-C'!B67</f>
        <v/>
      </c>
      <c r="U112" s="193" t="str">
        <f>'PATRAK-C'!AM67</f>
        <v/>
      </c>
      <c r="V112" s="193" t="str">
        <f>'PATRAK-C'!AN67</f>
        <v/>
      </c>
      <c r="W112" s="197" t="str">
        <f>'PATRAK-C'!AP67</f>
        <v/>
      </c>
    </row>
  </sheetData>
  <sheetProtection algorithmName="SHA-512" hashValue="f0LBnbcGMRXtTx1Ru2GCNmdGEA67Ieay8LfFsjARwaBeyeek0etU12MZcNP6jYl4drhOOfp3bwTSGwKBO+PYMg==" saltValue="E1fVqCYzN+aRUlyrNwpMyA==" spinCount="100000" sheet="1" objects="1" scenarios="1"/>
  <mergeCells count="4">
    <mergeCell ref="B2:F2"/>
    <mergeCell ref="B4:F4"/>
    <mergeCell ref="B12:F12"/>
    <mergeCell ref="B3:F3"/>
  </mergeCells>
  <pageMargins left="0.70866141732283472" right="0.70866141732283472" top="0.74803149606299213" bottom="0.74803149606299213" header="0.31496062992125984" footer="0.31496062992125984"/>
  <pageSetup orientation="portrait" r:id="rId1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F473F7-0F9C-4F86-9830-017918EF4D3E}">
  <sheetPr>
    <tabColor rgb="FFFFFF00"/>
  </sheetPr>
  <dimension ref="B1:AS103"/>
  <sheetViews>
    <sheetView showGridLines="0" workbookViewId="0"/>
  </sheetViews>
  <sheetFormatPr defaultRowHeight="14.4"/>
  <cols>
    <col min="1" max="1" width="6.109375" customWidth="1"/>
    <col min="2" max="2" width="15.33203125" customWidth="1"/>
    <col min="3" max="8" width="9.6640625" customWidth="1"/>
    <col min="15" max="38" width="5.33203125" customWidth="1"/>
    <col min="39" max="39" width="13.33203125" customWidth="1"/>
  </cols>
  <sheetData>
    <row r="1" spans="2:8" ht="17.399999999999999" customHeight="1"/>
    <row r="2" spans="2:8" ht="21" customHeight="1">
      <c r="B2" s="611" t="str">
        <f>IF('Data Entry'!B2="","",'Data Entry'!B2)</f>
        <v>કુવાદરા પ્રાથમિક શાળા</v>
      </c>
      <c r="C2" s="611"/>
      <c r="D2" s="611"/>
      <c r="E2" s="611"/>
      <c r="F2" s="611"/>
      <c r="G2" s="611"/>
      <c r="H2" s="611"/>
    </row>
    <row r="3" spans="2:8" ht="25.2" customHeight="1">
      <c r="B3" s="616" t="s">
        <v>185</v>
      </c>
      <c r="C3" s="616"/>
      <c r="D3" s="616"/>
      <c r="E3" s="616"/>
      <c r="F3" s="616"/>
      <c r="G3" s="616"/>
      <c r="H3" s="616"/>
    </row>
    <row r="4" spans="2:8" ht="8.4" customHeight="1" thickBot="1"/>
    <row r="5" spans="2:8" ht="27">
      <c r="B5" s="612" t="s">
        <v>176</v>
      </c>
      <c r="C5" s="614" t="s">
        <v>177</v>
      </c>
      <c r="D5" s="614"/>
      <c r="E5" s="614"/>
      <c r="F5" s="614"/>
      <c r="G5" s="614"/>
      <c r="H5" s="615"/>
    </row>
    <row r="6" spans="2:8" ht="79.8" thickBot="1">
      <c r="B6" s="613"/>
      <c r="C6" s="180" t="s">
        <v>178</v>
      </c>
      <c r="D6" s="180" t="s">
        <v>179</v>
      </c>
      <c r="E6" s="181" t="s">
        <v>180</v>
      </c>
      <c r="F6" s="181" t="s">
        <v>181</v>
      </c>
      <c r="G6" s="182" t="s">
        <v>182</v>
      </c>
      <c r="H6" s="183" t="s">
        <v>183</v>
      </c>
    </row>
    <row r="7" spans="2:8" ht="30" customHeight="1">
      <c r="B7" s="177" t="s">
        <v>45</v>
      </c>
      <c r="C7" s="187">
        <f>AN43</f>
        <v>59</v>
      </c>
      <c r="D7" s="188">
        <f>C7/'Data Entry'!$J$4</f>
        <v>0.98333333333333328</v>
      </c>
      <c r="E7" s="187">
        <f>AO43</f>
        <v>0</v>
      </c>
      <c r="F7" s="188">
        <f>E7/'Data Entry'!$J$4</f>
        <v>0</v>
      </c>
      <c r="G7" s="187">
        <f>AP43</f>
        <v>1</v>
      </c>
      <c r="H7" s="189">
        <f>G7/'Data Entry'!$J$4</f>
        <v>1.6666666666666666E-2</v>
      </c>
    </row>
    <row r="8" spans="2:8" ht="30" customHeight="1">
      <c r="B8" s="178" t="s">
        <v>46</v>
      </c>
      <c r="C8" s="187">
        <f>AN44</f>
        <v>59</v>
      </c>
      <c r="D8" s="188">
        <f>C8/'Data Entry'!$J$4</f>
        <v>0.98333333333333328</v>
      </c>
      <c r="E8" s="187">
        <f>AO44</f>
        <v>0</v>
      </c>
      <c r="F8" s="188">
        <f>E8/'Data Entry'!$J$4</f>
        <v>0</v>
      </c>
      <c r="G8" s="187">
        <f>AP44</f>
        <v>1</v>
      </c>
      <c r="H8" s="189">
        <f>G8/'Data Entry'!$J$4</f>
        <v>1.6666666666666666E-2</v>
      </c>
    </row>
    <row r="9" spans="2:8" ht="30" customHeight="1">
      <c r="B9" s="177" t="s">
        <v>49</v>
      </c>
      <c r="C9" s="187">
        <f>AN46</f>
        <v>59</v>
      </c>
      <c r="D9" s="188">
        <f>C9/'Data Entry'!$J$4</f>
        <v>0.98333333333333328</v>
      </c>
      <c r="E9" s="187">
        <f>AO46</f>
        <v>0</v>
      </c>
      <c r="F9" s="188">
        <f>E9/'Data Entry'!$J$4</f>
        <v>0</v>
      </c>
      <c r="G9" s="187">
        <f>AP46</f>
        <v>1</v>
      </c>
      <c r="H9" s="189">
        <f>G9/'Data Entry'!$J$4</f>
        <v>1.6666666666666666E-2</v>
      </c>
    </row>
    <row r="10" spans="2:8" ht="30" customHeight="1">
      <c r="B10" s="177" t="s">
        <v>361</v>
      </c>
      <c r="C10" s="187">
        <f>AN47</f>
        <v>59</v>
      </c>
      <c r="D10" s="188">
        <f>C10/'Data Entry'!$J$4</f>
        <v>0.98333333333333328</v>
      </c>
      <c r="E10" s="187">
        <f>AO47</f>
        <v>0</v>
      </c>
      <c r="F10" s="188">
        <f>E10/'Data Entry'!$J$4</f>
        <v>0</v>
      </c>
      <c r="G10" s="187">
        <f>AP47</f>
        <v>1</v>
      </c>
      <c r="H10" s="189">
        <f>G10/'Data Entry'!$J$4</f>
        <v>1.6666666666666666E-2</v>
      </c>
    </row>
    <row r="11" spans="2:8" ht="30" customHeight="1" thickBot="1">
      <c r="B11" s="179" t="s">
        <v>184</v>
      </c>
      <c r="C11" s="190">
        <f>ROUND(SUM(C7:C10)/4,0)</f>
        <v>59</v>
      </c>
      <c r="D11" s="191">
        <f>C11/'Data Entry'!$J$4</f>
        <v>0.98333333333333328</v>
      </c>
      <c r="E11" s="190">
        <f>ROUND(SUM(E7:E10)/4,0)</f>
        <v>0</v>
      </c>
      <c r="F11" s="191">
        <f>E11/'Data Entry'!$J$4</f>
        <v>0</v>
      </c>
      <c r="G11" s="190">
        <f>ROUND(SUM(G7:G10)/4,0)</f>
        <v>1</v>
      </c>
      <c r="H11" s="192">
        <f>G11/'Data Entry'!$J$4</f>
        <v>1.6666666666666666E-2</v>
      </c>
    </row>
    <row r="13" spans="2:8" ht="15" thickBot="1"/>
    <row r="14" spans="2:8" ht="27">
      <c r="B14" s="612" t="s">
        <v>176</v>
      </c>
      <c r="C14" s="614" t="s">
        <v>186</v>
      </c>
      <c r="D14" s="614"/>
      <c r="E14" s="614"/>
      <c r="F14" s="614"/>
      <c r="G14" s="614"/>
      <c r="H14" s="615"/>
    </row>
    <row r="15" spans="2:8" ht="79.8" thickBot="1">
      <c r="B15" s="613"/>
      <c r="C15" s="180" t="s">
        <v>178</v>
      </c>
      <c r="D15" s="180" t="s">
        <v>179</v>
      </c>
      <c r="E15" s="181" t="s">
        <v>180</v>
      </c>
      <c r="F15" s="181" t="s">
        <v>181</v>
      </c>
      <c r="G15" s="182" t="s">
        <v>182</v>
      </c>
      <c r="H15" s="183" t="s">
        <v>183</v>
      </c>
    </row>
    <row r="16" spans="2:8" ht="30" customHeight="1">
      <c r="B16" s="177" t="s">
        <v>45</v>
      </c>
      <c r="C16" s="187">
        <f>AQ43</f>
        <v>59</v>
      </c>
      <c r="D16" s="188">
        <f>C16/'Data Entry'!$J$4</f>
        <v>0.98333333333333328</v>
      </c>
      <c r="E16" s="187">
        <f>AR43</f>
        <v>0</v>
      </c>
      <c r="F16" s="188">
        <f>E16/'Data Entry'!$J$4</f>
        <v>0</v>
      </c>
      <c r="G16" s="187">
        <f>AS43</f>
        <v>1</v>
      </c>
      <c r="H16" s="189">
        <f>G16/'Data Entry'!$J$4</f>
        <v>1.6666666666666666E-2</v>
      </c>
    </row>
    <row r="17" spans="2:8" ht="30" customHeight="1">
      <c r="B17" s="178" t="s">
        <v>46</v>
      </c>
      <c r="C17" s="187">
        <f>AQ44</f>
        <v>59</v>
      </c>
      <c r="D17" s="188">
        <f>C17/'Data Entry'!$J$4</f>
        <v>0.98333333333333328</v>
      </c>
      <c r="E17" s="187">
        <f>AR44</f>
        <v>0</v>
      </c>
      <c r="F17" s="188">
        <f>E17/'Data Entry'!$J$4</f>
        <v>0</v>
      </c>
      <c r="G17" s="187">
        <f>AS44</f>
        <v>1</v>
      </c>
      <c r="H17" s="189">
        <f>G17/'Data Entry'!$J$4</f>
        <v>1.6666666666666666E-2</v>
      </c>
    </row>
    <row r="18" spans="2:8" ht="30" customHeight="1">
      <c r="B18" s="177" t="s">
        <v>49</v>
      </c>
      <c r="C18" s="187">
        <f>AQ46</f>
        <v>59</v>
      </c>
      <c r="D18" s="188">
        <f>C18/'Data Entry'!$J$4</f>
        <v>0.98333333333333328</v>
      </c>
      <c r="E18" s="187">
        <f>AR46</f>
        <v>0</v>
      </c>
      <c r="F18" s="188">
        <f>E18/'Data Entry'!$J$4</f>
        <v>0</v>
      </c>
      <c r="G18" s="187">
        <f>AS46</f>
        <v>1</v>
      </c>
      <c r="H18" s="189">
        <f>G18/'Data Entry'!$J$4</f>
        <v>1.6666666666666666E-2</v>
      </c>
    </row>
    <row r="19" spans="2:8" ht="30" customHeight="1">
      <c r="B19" s="177" t="s">
        <v>48</v>
      </c>
      <c r="C19" s="187">
        <f>AQ47</f>
        <v>59</v>
      </c>
      <c r="D19" s="188">
        <f>C19/'Data Entry'!$J$4</f>
        <v>0.98333333333333328</v>
      </c>
      <c r="E19" s="187">
        <f>AR47</f>
        <v>0</v>
      </c>
      <c r="F19" s="188">
        <f>E19/'Data Entry'!$J$4</f>
        <v>0</v>
      </c>
      <c r="G19" s="187">
        <f>AS47</f>
        <v>1</v>
      </c>
      <c r="H19" s="189">
        <f>G19/'Data Entry'!$J$4</f>
        <v>1.6666666666666666E-2</v>
      </c>
    </row>
    <row r="20" spans="2:8" ht="30" customHeight="1" thickBot="1">
      <c r="B20" s="179" t="s">
        <v>184</v>
      </c>
      <c r="C20" s="190">
        <f>ROUND(SUM(C16:C19)/4,0)</f>
        <v>59</v>
      </c>
      <c r="D20" s="191">
        <f>C20/'Data Entry'!$J$4</f>
        <v>0.98333333333333328</v>
      </c>
      <c r="E20" s="190">
        <f>ROUND(SUM(E16:E19)/4,0)</f>
        <v>0</v>
      </c>
      <c r="F20" s="191">
        <f>E20/'Data Entry'!$J$4</f>
        <v>0</v>
      </c>
      <c r="G20" s="190">
        <f>ROUND(SUM(G16:G19)/4,0)</f>
        <v>1</v>
      </c>
      <c r="H20" s="192">
        <f>G20/'Data Entry'!$J$4</f>
        <v>1.6666666666666666E-2</v>
      </c>
    </row>
    <row r="38" spans="14:45" ht="15.6" customHeight="1"/>
    <row r="39" spans="14:45" ht="9.6" customHeight="1"/>
    <row r="40" spans="14:45" hidden="1"/>
    <row r="41" spans="14:45" hidden="1">
      <c r="O41" s="617" t="s">
        <v>187</v>
      </c>
      <c r="P41" s="617"/>
      <c r="Q41" s="617"/>
      <c r="R41" s="617"/>
      <c r="S41" s="617" t="s">
        <v>188</v>
      </c>
      <c r="T41" s="617"/>
      <c r="U41" s="617"/>
      <c r="V41" s="617"/>
      <c r="W41" s="617" t="s">
        <v>189</v>
      </c>
      <c r="X41" s="617"/>
      <c r="Y41" s="617"/>
      <c r="Z41" s="617"/>
      <c r="AA41" s="617"/>
      <c r="AB41" s="617"/>
      <c r="AC41" s="617"/>
      <c r="AD41" s="617"/>
      <c r="AE41" s="617" t="s">
        <v>190</v>
      </c>
      <c r="AF41" s="617"/>
      <c r="AG41" s="617"/>
      <c r="AH41" s="617"/>
      <c r="AI41" s="617"/>
      <c r="AJ41" s="617"/>
      <c r="AK41" s="617"/>
      <c r="AL41" s="617"/>
      <c r="AM41" s="618"/>
      <c r="AN41" s="617" t="s">
        <v>187</v>
      </c>
      <c r="AO41" s="617"/>
      <c r="AP41" s="617"/>
      <c r="AQ41" s="617" t="s">
        <v>188</v>
      </c>
      <c r="AR41" s="617"/>
      <c r="AS41" s="617"/>
    </row>
    <row r="42" spans="14:45" ht="111" hidden="1">
      <c r="O42" s="184" t="s">
        <v>45</v>
      </c>
      <c r="P42" s="184" t="s">
        <v>46</v>
      </c>
      <c r="Q42" s="184" t="s">
        <v>49</v>
      </c>
      <c r="R42" s="184" t="s">
        <v>361</v>
      </c>
      <c r="S42" s="184" t="s">
        <v>45</v>
      </c>
      <c r="T42" s="184" t="s">
        <v>46</v>
      </c>
      <c r="U42" s="184" t="s">
        <v>49</v>
      </c>
      <c r="V42" s="184" t="s">
        <v>361</v>
      </c>
      <c r="W42" s="184" t="s">
        <v>45</v>
      </c>
      <c r="X42" s="184" t="s">
        <v>46</v>
      </c>
      <c r="Y42" s="184" t="s">
        <v>49</v>
      </c>
      <c r="Z42" s="184" t="s">
        <v>361</v>
      </c>
      <c r="AA42" s="184" t="s">
        <v>45</v>
      </c>
      <c r="AB42" s="184" t="s">
        <v>46</v>
      </c>
      <c r="AC42" s="184" t="s">
        <v>49</v>
      </c>
      <c r="AD42" s="184" t="s">
        <v>361</v>
      </c>
      <c r="AE42" s="184" t="s">
        <v>45</v>
      </c>
      <c r="AF42" s="184" t="s">
        <v>46</v>
      </c>
      <c r="AG42" s="184" t="s">
        <v>49</v>
      </c>
      <c r="AH42" s="184" t="s">
        <v>361</v>
      </c>
      <c r="AI42" s="184" t="s">
        <v>45</v>
      </c>
      <c r="AJ42" s="184" t="s">
        <v>46</v>
      </c>
      <c r="AK42" s="184" t="s">
        <v>49</v>
      </c>
      <c r="AL42" s="184" t="s">
        <v>361</v>
      </c>
      <c r="AM42" s="619"/>
      <c r="AN42" s="185" t="s">
        <v>178</v>
      </c>
      <c r="AO42" s="185" t="s">
        <v>180</v>
      </c>
      <c r="AP42" s="185" t="s">
        <v>182</v>
      </c>
      <c r="AQ42" s="185" t="s">
        <v>178</v>
      </c>
      <c r="AR42" s="185" t="s">
        <v>180</v>
      </c>
      <c r="AS42" s="185" t="s">
        <v>182</v>
      </c>
    </row>
    <row r="43" spans="14:45" hidden="1">
      <c r="N43" s="193">
        <f>'Data Entry'!A8</f>
        <v>1</v>
      </c>
      <c r="O43" s="193">
        <f>'SEM1 PATRAK-C'!H8</f>
        <v>86</v>
      </c>
      <c r="P43" s="193">
        <f>'SEM1 PATRAK-C'!M8</f>
        <v>80</v>
      </c>
      <c r="Q43" s="193">
        <f>'SEM1 PATRAK-C'!R8</f>
        <v>89</v>
      </c>
      <c r="R43" s="193">
        <f>'SEM1 PATRAK-C'!W8</f>
        <v>84</v>
      </c>
      <c r="S43" s="193">
        <f>'PATRAK-C'!K8</f>
        <v>161</v>
      </c>
      <c r="T43" s="193">
        <f>'PATRAK-C'!S8</f>
        <v>172</v>
      </c>
      <c r="U43" s="193">
        <f>'PATRAK-C'!AA8</f>
        <v>172</v>
      </c>
      <c r="V43" s="193">
        <f>'PATRAK-C'!AI8</f>
        <v>182</v>
      </c>
      <c r="W43" s="193" t="str">
        <f t="shared" ref="W43:W74" si="0">IF($N43="","",IF(O43&lt;=40,"1",""))</f>
        <v/>
      </c>
      <c r="X43" s="193" t="str">
        <f t="shared" ref="X43:X74" si="1">IF($N43="","",IF(P43&lt;=40,"1",""))</f>
        <v/>
      </c>
      <c r="Y43" s="193" t="str">
        <f t="shared" ref="Y43:Y74" si="2">IF($N43="","",IF(Q43&lt;=40,"1",""))</f>
        <v/>
      </c>
      <c r="Z43" s="193" t="str">
        <f t="shared" ref="Z43:Z74" si="3">IF($N43="","",IF(R43&lt;=40,"1",""))</f>
        <v/>
      </c>
      <c r="AA43" s="193" t="str">
        <f t="shared" ref="AA43:AA74" si="4">IF($N43="","",IF(S43&lt;=80,"1",""))</f>
        <v/>
      </c>
      <c r="AB43" s="193" t="str">
        <f t="shared" ref="AB43:AB74" si="5">IF($N43="","",IF(T43&lt;=80,"1",""))</f>
        <v/>
      </c>
      <c r="AC43" s="193" t="str">
        <f t="shared" ref="AC43:AC74" si="6">IF($N43="","",IF(U43&lt;=80,"1",""))</f>
        <v/>
      </c>
      <c r="AD43" s="193" t="str">
        <f t="shared" ref="AD43:AD74" si="7">IF($N43="","",IF(V43&lt;=80,"1",""))</f>
        <v/>
      </c>
      <c r="AE43" s="193" t="str">
        <f t="shared" ref="AE43:AE74" si="8">IF($N43="","",IF(O43&gt;=80,"1",""))</f>
        <v>1</v>
      </c>
      <c r="AF43" s="193" t="str">
        <f t="shared" ref="AF43:AF74" si="9">IF($N43="","",IF(P43&gt;=80,"1",""))</f>
        <v>1</v>
      </c>
      <c r="AG43" s="193" t="str">
        <f t="shared" ref="AG43:AG74" si="10">IF($N43="","",IF(Q43&gt;=80,"1",""))</f>
        <v>1</v>
      </c>
      <c r="AH43" s="193" t="str">
        <f t="shared" ref="AH43:AH74" si="11">IF($N43="","",IF(R43&gt;=80,"1",""))</f>
        <v>1</v>
      </c>
      <c r="AI43" s="193" t="str">
        <f t="shared" ref="AI43:AI74" si="12">IF($N43="","",IF(S43&gt;=160,"1",""))</f>
        <v>1</v>
      </c>
      <c r="AJ43" s="193" t="str">
        <f t="shared" ref="AJ43:AJ74" si="13">IF($N43="","",IF(T43&gt;=160,"1",""))</f>
        <v>1</v>
      </c>
      <c r="AK43" s="193" t="str">
        <f t="shared" ref="AK43:AK74" si="14">IF($N43="","",IF(U43&gt;=160,"1",""))</f>
        <v>1</v>
      </c>
      <c r="AL43" s="193" t="str">
        <f t="shared" ref="AL43:AL74" si="15">IF($N43="","",IF(V43&gt;=160,"1",""))</f>
        <v>1</v>
      </c>
      <c r="AM43" s="186" t="s">
        <v>45</v>
      </c>
      <c r="AN43" s="65">
        <f>COUNTIF(W43:W102,1)</f>
        <v>59</v>
      </c>
      <c r="AO43" s="65">
        <f>'Data Entry'!$J$4-(AN43+AP43)</f>
        <v>0</v>
      </c>
      <c r="AP43" s="65">
        <f>COUNTIF(AE43:AE102,1)</f>
        <v>1</v>
      </c>
      <c r="AQ43" s="65">
        <f>COUNTIF(AA43:AA102,1)</f>
        <v>59</v>
      </c>
      <c r="AR43" s="65">
        <f>'Data Entry'!$J$4-(AQ43+AS43)</f>
        <v>0</v>
      </c>
      <c r="AS43" s="65">
        <f>COUNTIF(AI43:AI102,1)</f>
        <v>1</v>
      </c>
    </row>
    <row r="44" spans="14:45" hidden="1">
      <c r="N44" s="193">
        <f>'Data Entry'!A9</f>
        <v>2</v>
      </c>
      <c r="O44" s="193">
        <f>'SEM1 PATRAK-C'!H9</f>
        <v>0</v>
      </c>
      <c r="P44" s="193">
        <f>'SEM1 PATRAK-C'!M9</f>
        <v>0</v>
      </c>
      <c r="Q44" s="193">
        <f>'SEM1 PATRAK-C'!R9</f>
        <v>0</v>
      </c>
      <c r="R44" s="193">
        <f>'SEM1 PATRAK-C'!W9</f>
        <v>0</v>
      </c>
      <c r="S44" s="193">
        <f>'PATRAK-C'!K9</f>
        <v>0</v>
      </c>
      <c r="T44" s="193">
        <f>'PATRAK-C'!S9</f>
        <v>0</v>
      </c>
      <c r="U44" s="193">
        <f>'PATRAK-C'!AA9</f>
        <v>0</v>
      </c>
      <c r="V44" s="193">
        <f>'PATRAK-C'!AI9</f>
        <v>0</v>
      </c>
      <c r="W44" s="193" t="str">
        <f t="shared" si="0"/>
        <v>1</v>
      </c>
      <c r="X44" s="193" t="str">
        <f t="shared" si="1"/>
        <v>1</v>
      </c>
      <c r="Y44" s="193" t="str">
        <f t="shared" si="2"/>
        <v>1</v>
      </c>
      <c r="Z44" s="193" t="str">
        <f t="shared" si="3"/>
        <v>1</v>
      </c>
      <c r="AA44" s="193" t="str">
        <f t="shared" si="4"/>
        <v>1</v>
      </c>
      <c r="AB44" s="193" t="str">
        <f t="shared" si="5"/>
        <v>1</v>
      </c>
      <c r="AC44" s="193" t="str">
        <f t="shared" si="6"/>
        <v>1</v>
      </c>
      <c r="AD44" s="193" t="str">
        <f t="shared" si="7"/>
        <v>1</v>
      </c>
      <c r="AE44" s="193" t="str">
        <f t="shared" si="8"/>
        <v/>
      </c>
      <c r="AF44" s="193" t="str">
        <f t="shared" si="9"/>
        <v/>
      </c>
      <c r="AG44" s="193" t="str">
        <f t="shared" si="10"/>
        <v/>
      </c>
      <c r="AH44" s="193" t="str">
        <f t="shared" si="11"/>
        <v/>
      </c>
      <c r="AI44" s="193" t="str">
        <f t="shared" si="12"/>
        <v/>
      </c>
      <c r="AJ44" s="193" t="str">
        <f t="shared" si="13"/>
        <v/>
      </c>
      <c r="AK44" s="193" t="str">
        <f t="shared" si="14"/>
        <v/>
      </c>
      <c r="AL44" s="193" t="str">
        <f t="shared" si="15"/>
        <v/>
      </c>
      <c r="AM44" s="186" t="s">
        <v>46</v>
      </c>
      <c r="AN44" s="65">
        <f>COUNTIF(X43:X102,1)</f>
        <v>59</v>
      </c>
      <c r="AO44" s="65">
        <f>'Data Entry'!$J$4-(AN44+AP44)</f>
        <v>0</v>
      </c>
      <c r="AP44" s="65">
        <f>COUNTIF(AF43:AF102,1)</f>
        <v>1</v>
      </c>
      <c r="AQ44" s="65">
        <f>COUNTIF(AB43:AB102,1)</f>
        <v>59</v>
      </c>
      <c r="AR44" s="65">
        <f>'Data Entry'!$J$4-(AQ44+AS44)</f>
        <v>0</v>
      </c>
      <c r="AS44" s="65">
        <f>COUNTIF(AJ43:AJ102,1)</f>
        <v>1</v>
      </c>
    </row>
    <row r="45" spans="14:45" hidden="1">
      <c r="N45" s="193">
        <f>'Data Entry'!A10</f>
        <v>3</v>
      </c>
      <c r="O45" s="193">
        <f>'SEM1 PATRAK-C'!H10</f>
        <v>0</v>
      </c>
      <c r="P45" s="193">
        <f>'SEM1 PATRAK-C'!M10</f>
        <v>0</v>
      </c>
      <c r="Q45" s="193">
        <f>'SEM1 PATRAK-C'!R10</f>
        <v>0</v>
      </c>
      <c r="R45" s="193">
        <f>'SEM1 PATRAK-C'!W10</f>
        <v>0</v>
      </c>
      <c r="S45" s="193">
        <f>'PATRAK-C'!K10</f>
        <v>0</v>
      </c>
      <c r="T45" s="193">
        <f>'PATRAK-C'!S10</f>
        <v>0</v>
      </c>
      <c r="U45" s="193">
        <f>'PATRAK-C'!AA10</f>
        <v>0</v>
      </c>
      <c r="V45" s="193">
        <f>'PATRAK-C'!AI10</f>
        <v>0</v>
      </c>
      <c r="W45" s="193" t="str">
        <f t="shared" si="0"/>
        <v>1</v>
      </c>
      <c r="X45" s="193" t="str">
        <f t="shared" si="1"/>
        <v>1</v>
      </c>
      <c r="Y45" s="193" t="str">
        <f t="shared" si="2"/>
        <v>1</v>
      </c>
      <c r="Z45" s="193" t="str">
        <f t="shared" si="3"/>
        <v>1</v>
      </c>
      <c r="AA45" s="193" t="str">
        <f t="shared" si="4"/>
        <v>1</v>
      </c>
      <c r="AB45" s="193" t="str">
        <f t="shared" si="5"/>
        <v>1</v>
      </c>
      <c r="AC45" s="193" t="str">
        <f t="shared" si="6"/>
        <v>1</v>
      </c>
      <c r="AD45" s="193" t="str">
        <f t="shared" si="7"/>
        <v>1</v>
      </c>
      <c r="AE45" s="193" t="str">
        <f t="shared" si="8"/>
        <v/>
      </c>
      <c r="AF45" s="193" t="str">
        <f t="shared" si="9"/>
        <v/>
      </c>
      <c r="AG45" s="193" t="str">
        <f t="shared" si="10"/>
        <v/>
      </c>
      <c r="AH45" s="193" t="str">
        <f t="shared" si="11"/>
        <v/>
      </c>
      <c r="AI45" s="193" t="str">
        <f t="shared" si="12"/>
        <v/>
      </c>
      <c r="AJ45" s="193" t="str">
        <f t="shared" si="13"/>
        <v/>
      </c>
      <c r="AK45" s="193" t="str">
        <f t="shared" si="14"/>
        <v/>
      </c>
      <c r="AL45" s="193" t="str">
        <f t="shared" si="15"/>
        <v/>
      </c>
      <c r="AM45" s="186" t="s">
        <v>47</v>
      </c>
      <c r="AN45" s="65"/>
      <c r="AO45" s="65"/>
      <c r="AP45" s="65"/>
      <c r="AQ45" s="65"/>
      <c r="AR45" s="65"/>
      <c r="AS45" s="65"/>
    </row>
    <row r="46" spans="14:45" hidden="1">
      <c r="N46" s="193">
        <f>'Data Entry'!A11</f>
        <v>4</v>
      </c>
      <c r="O46" s="193">
        <f>'SEM1 PATRAK-C'!H11</f>
        <v>0</v>
      </c>
      <c r="P46" s="193">
        <f>'SEM1 PATRAK-C'!M11</f>
        <v>0</v>
      </c>
      <c r="Q46" s="193">
        <f>'SEM1 PATRAK-C'!R11</f>
        <v>0</v>
      </c>
      <c r="R46" s="193">
        <f>'SEM1 PATRAK-C'!W11</f>
        <v>0</v>
      </c>
      <c r="S46" s="193">
        <f>'PATRAK-C'!K11</f>
        <v>0</v>
      </c>
      <c r="T46" s="193">
        <f>'PATRAK-C'!S11</f>
        <v>0</v>
      </c>
      <c r="U46" s="193">
        <f>'PATRAK-C'!AA11</f>
        <v>0</v>
      </c>
      <c r="V46" s="193">
        <f>'PATRAK-C'!AI11</f>
        <v>0</v>
      </c>
      <c r="W46" s="193" t="str">
        <f t="shared" si="0"/>
        <v>1</v>
      </c>
      <c r="X46" s="193" t="str">
        <f t="shared" si="1"/>
        <v>1</v>
      </c>
      <c r="Y46" s="193" t="str">
        <f t="shared" si="2"/>
        <v>1</v>
      </c>
      <c r="Z46" s="193" t="str">
        <f t="shared" si="3"/>
        <v>1</v>
      </c>
      <c r="AA46" s="193" t="str">
        <f t="shared" si="4"/>
        <v>1</v>
      </c>
      <c r="AB46" s="193" t="str">
        <f t="shared" si="5"/>
        <v>1</v>
      </c>
      <c r="AC46" s="193" t="str">
        <f t="shared" si="6"/>
        <v>1</v>
      </c>
      <c r="AD46" s="193" t="str">
        <f t="shared" si="7"/>
        <v>1</v>
      </c>
      <c r="AE46" s="193" t="str">
        <f t="shared" si="8"/>
        <v/>
      </c>
      <c r="AF46" s="193" t="str">
        <f t="shared" si="9"/>
        <v/>
      </c>
      <c r="AG46" s="193" t="str">
        <f t="shared" si="10"/>
        <v/>
      </c>
      <c r="AH46" s="193" t="str">
        <f t="shared" si="11"/>
        <v/>
      </c>
      <c r="AI46" s="193" t="str">
        <f t="shared" si="12"/>
        <v/>
      </c>
      <c r="AJ46" s="193" t="str">
        <f t="shared" si="13"/>
        <v/>
      </c>
      <c r="AK46" s="193" t="str">
        <f t="shared" si="14"/>
        <v/>
      </c>
      <c r="AL46" s="193" t="str">
        <f t="shared" si="15"/>
        <v/>
      </c>
      <c r="AM46" s="186" t="s">
        <v>49</v>
      </c>
      <c r="AN46" s="65">
        <f>COUNTIF(Y43:Y102,1)</f>
        <v>59</v>
      </c>
      <c r="AO46" s="65">
        <f>'Data Entry'!$J$4-(AN46+AP46)</f>
        <v>0</v>
      </c>
      <c r="AP46" s="65">
        <f>COUNTIF(AG43:AG102,1)</f>
        <v>1</v>
      </c>
      <c r="AQ46" s="65">
        <f>COUNTIF(AC43:AC102,1)</f>
        <v>59</v>
      </c>
      <c r="AR46" s="65">
        <f>'Data Entry'!$J$4-(AQ46+AS46)</f>
        <v>0</v>
      </c>
      <c r="AS46" s="65">
        <f>COUNTIF(AK43:AK102,1)</f>
        <v>1</v>
      </c>
    </row>
    <row r="47" spans="14:45" hidden="1">
      <c r="N47" s="193">
        <f>'Data Entry'!A12</f>
        <v>5</v>
      </c>
      <c r="O47" s="193">
        <f>'SEM1 PATRAK-C'!H12</f>
        <v>0</v>
      </c>
      <c r="P47" s="193">
        <f>'SEM1 PATRAK-C'!M12</f>
        <v>0</v>
      </c>
      <c r="Q47" s="193">
        <f>'SEM1 PATRAK-C'!R12</f>
        <v>0</v>
      </c>
      <c r="R47" s="193">
        <f>'SEM1 PATRAK-C'!W12</f>
        <v>0</v>
      </c>
      <c r="S47" s="193">
        <f>'PATRAK-C'!K12</f>
        <v>0</v>
      </c>
      <c r="T47" s="193">
        <f>'PATRAK-C'!S12</f>
        <v>0</v>
      </c>
      <c r="U47" s="193">
        <f>'PATRAK-C'!AA12</f>
        <v>0</v>
      </c>
      <c r="V47" s="193">
        <f>'PATRAK-C'!AI12</f>
        <v>0</v>
      </c>
      <c r="W47" s="193" t="str">
        <f t="shared" si="0"/>
        <v>1</v>
      </c>
      <c r="X47" s="193" t="str">
        <f t="shared" si="1"/>
        <v>1</v>
      </c>
      <c r="Y47" s="193" t="str">
        <f t="shared" si="2"/>
        <v>1</v>
      </c>
      <c r="Z47" s="193" t="str">
        <f t="shared" si="3"/>
        <v>1</v>
      </c>
      <c r="AA47" s="193" t="str">
        <f t="shared" si="4"/>
        <v>1</v>
      </c>
      <c r="AB47" s="193" t="str">
        <f t="shared" si="5"/>
        <v>1</v>
      </c>
      <c r="AC47" s="193" t="str">
        <f t="shared" si="6"/>
        <v>1</v>
      </c>
      <c r="AD47" s="193" t="str">
        <f t="shared" si="7"/>
        <v>1</v>
      </c>
      <c r="AE47" s="193" t="str">
        <f t="shared" si="8"/>
        <v/>
      </c>
      <c r="AF47" s="193" t="str">
        <f t="shared" si="9"/>
        <v/>
      </c>
      <c r="AG47" s="193" t="str">
        <f t="shared" si="10"/>
        <v/>
      </c>
      <c r="AH47" s="193" t="str">
        <f t="shared" si="11"/>
        <v/>
      </c>
      <c r="AI47" s="193" t="str">
        <f t="shared" si="12"/>
        <v/>
      </c>
      <c r="AJ47" s="193" t="str">
        <f t="shared" si="13"/>
        <v/>
      </c>
      <c r="AK47" s="193" t="str">
        <f t="shared" si="14"/>
        <v/>
      </c>
      <c r="AL47" s="193" t="str">
        <f t="shared" si="15"/>
        <v/>
      </c>
      <c r="AM47" s="186" t="s">
        <v>361</v>
      </c>
      <c r="AN47" s="65">
        <f>COUNTIF(Z43:Z102,1)</f>
        <v>59</v>
      </c>
      <c r="AO47" s="65">
        <f>'Data Entry'!$J$4-(AN47+AP47)</f>
        <v>0</v>
      </c>
      <c r="AP47" s="65">
        <f>COUNTIF(AH43:AH102,1)</f>
        <v>1</v>
      </c>
      <c r="AQ47" s="65">
        <f>COUNTIF(AD43:AD102,1)</f>
        <v>59</v>
      </c>
      <c r="AR47" s="65">
        <f>'Data Entry'!$J$4-(AQ47+AS47)</f>
        <v>0</v>
      </c>
      <c r="AS47" s="65">
        <f>COUNTIF(AL43:AL102,1)</f>
        <v>1</v>
      </c>
    </row>
    <row r="48" spans="14:45" hidden="1">
      <c r="N48" s="193">
        <f>'Data Entry'!A13</f>
        <v>6</v>
      </c>
      <c r="O48" s="193">
        <f>'SEM1 PATRAK-C'!H13</f>
        <v>0</v>
      </c>
      <c r="P48" s="193">
        <f>'SEM1 PATRAK-C'!M13</f>
        <v>0</v>
      </c>
      <c r="Q48" s="193">
        <f>'SEM1 PATRAK-C'!R13</f>
        <v>0</v>
      </c>
      <c r="R48" s="193">
        <f>'SEM1 PATRAK-C'!W13</f>
        <v>0</v>
      </c>
      <c r="S48" s="193">
        <f>'PATRAK-C'!K13</f>
        <v>0</v>
      </c>
      <c r="T48" s="193">
        <f>'PATRAK-C'!S13</f>
        <v>0</v>
      </c>
      <c r="U48" s="193">
        <f>'PATRAK-C'!AA13</f>
        <v>0</v>
      </c>
      <c r="V48" s="193">
        <f>'PATRAK-C'!AI13</f>
        <v>0</v>
      </c>
      <c r="W48" s="193" t="str">
        <f t="shared" si="0"/>
        <v>1</v>
      </c>
      <c r="X48" s="193" t="str">
        <f t="shared" si="1"/>
        <v>1</v>
      </c>
      <c r="Y48" s="193" t="str">
        <f t="shared" si="2"/>
        <v>1</v>
      </c>
      <c r="Z48" s="193" t="str">
        <f t="shared" si="3"/>
        <v>1</v>
      </c>
      <c r="AA48" s="193" t="str">
        <f t="shared" si="4"/>
        <v>1</v>
      </c>
      <c r="AB48" s="193" t="str">
        <f t="shared" si="5"/>
        <v>1</v>
      </c>
      <c r="AC48" s="193" t="str">
        <f t="shared" si="6"/>
        <v>1</v>
      </c>
      <c r="AD48" s="193" t="str">
        <f t="shared" si="7"/>
        <v>1</v>
      </c>
      <c r="AE48" s="193" t="str">
        <f t="shared" si="8"/>
        <v/>
      </c>
      <c r="AF48" s="193" t="str">
        <f t="shared" si="9"/>
        <v/>
      </c>
      <c r="AG48" s="193" t="str">
        <f t="shared" si="10"/>
        <v/>
      </c>
      <c r="AH48" s="193" t="str">
        <f t="shared" si="11"/>
        <v/>
      </c>
      <c r="AI48" s="193" t="str">
        <f t="shared" si="12"/>
        <v/>
      </c>
      <c r="AJ48" s="193" t="str">
        <f t="shared" si="13"/>
        <v/>
      </c>
      <c r="AK48" s="193" t="str">
        <f t="shared" si="14"/>
        <v/>
      </c>
      <c r="AL48" s="193" t="str">
        <f t="shared" si="15"/>
        <v/>
      </c>
      <c r="AM48" s="299"/>
      <c r="AN48" s="300"/>
      <c r="AO48" s="300"/>
      <c r="AP48" s="300"/>
      <c r="AQ48" s="300"/>
      <c r="AR48" s="300"/>
      <c r="AS48" s="300"/>
    </row>
    <row r="49" spans="14:45" hidden="1">
      <c r="N49" s="193">
        <f>'Data Entry'!A14</f>
        <v>7</v>
      </c>
      <c r="O49" s="193">
        <f>'SEM1 PATRAK-C'!H14</f>
        <v>0</v>
      </c>
      <c r="P49" s="193">
        <f>'SEM1 PATRAK-C'!M14</f>
        <v>0</v>
      </c>
      <c r="Q49" s="193">
        <f>'SEM1 PATRAK-C'!R14</f>
        <v>0</v>
      </c>
      <c r="R49" s="193">
        <f>'SEM1 PATRAK-C'!W14</f>
        <v>0</v>
      </c>
      <c r="S49" s="193">
        <f>'PATRAK-C'!K14</f>
        <v>0</v>
      </c>
      <c r="T49" s="193">
        <f>'PATRAK-C'!S14</f>
        <v>0</v>
      </c>
      <c r="U49" s="193">
        <f>'PATRAK-C'!AA14</f>
        <v>0</v>
      </c>
      <c r="V49" s="193">
        <f>'PATRAK-C'!AI14</f>
        <v>0</v>
      </c>
      <c r="W49" s="193" t="str">
        <f t="shared" si="0"/>
        <v>1</v>
      </c>
      <c r="X49" s="193" t="str">
        <f t="shared" si="1"/>
        <v>1</v>
      </c>
      <c r="Y49" s="193" t="str">
        <f t="shared" si="2"/>
        <v>1</v>
      </c>
      <c r="Z49" s="193" t="str">
        <f t="shared" si="3"/>
        <v>1</v>
      </c>
      <c r="AA49" s="193" t="str">
        <f t="shared" si="4"/>
        <v>1</v>
      </c>
      <c r="AB49" s="193" t="str">
        <f t="shared" si="5"/>
        <v>1</v>
      </c>
      <c r="AC49" s="193" t="str">
        <f t="shared" si="6"/>
        <v>1</v>
      </c>
      <c r="AD49" s="193" t="str">
        <f t="shared" si="7"/>
        <v>1</v>
      </c>
      <c r="AE49" s="193" t="str">
        <f t="shared" si="8"/>
        <v/>
      </c>
      <c r="AF49" s="193" t="str">
        <f t="shared" si="9"/>
        <v/>
      </c>
      <c r="AG49" s="193" t="str">
        <f t="shared" si="10"/>
        <v/>
      </c>
      <c r="AH49" s="193" t="str">
        <f t="shared" si="11"/>
        <v/>
      </c>
      <c r="AI49" s="193" t="str">
        <f t="shared" si="12"/>
        <v/>
      </c>
      <c r="AJ49" s="193" t="str">
        <f t="shared" si="13"/>
        <v/>
      </c>
      <c r="AK49" s="193" t="str">
        <f t="shared" si="14"/>
        <v/>
      </c>
      <c r="AL49" s="193" t="str">
        <f t="shared" si="15"/>
        <v/>
      </c>
      <c r="AM49" s="299"/>
      <c r="AN49" s="300"/>
      <c r="AO49" s="300"/>
      <c r="AP49" s="300"/>
      <c r="AQ49" s="300"/>
      <c r="AR49" s="300"/>
      <c r="AS49" s="300"/>
    </row>
    <row r="50" spans="14:45" hidden="1">
      <c r="N50" s="193">
        <f>'Data Entry'!A15</f>
        <v>8</v>
      </c>
      <c r="O50" s="193">
        <f>'SEM1 PATRAK-C'!H15</f>
        <v>0</v>
      </c>
      <c r="P50" s="193">
        <f>'SEM1 PATRAK-C'!M15</f>
        <v>0</v>
      </c>
      <c r="Q50" s="193">
        <f>'SEM1 PATRAK-C'!R15</f>
        <v>0</v>
      </c>
      <c r="R50" s="193">
        <f>'SEM1 PATRAK-C'!W15</f>
        <v>0</v>
      </c>
      <c r="S50" s="193">
        <f>'PATRAK-C'!K15</f>
        <v>0</v>
      </c>
      <c r="T50" s="193">
        <f>'PATRAK-C'!S15</f>
        <v>0</v>
      </c>
      <c r="U50" s="193">
        <f>'PATRAK-C'!AA15</f>
        <v>0</v>
      </c>
      <c r="V50" s="193">
        <f>'PATRAK-C'!AI15</f>
        <v>0</v>
      </c>
      <c r="W50" s="193" t="str">
        <f t="shared" si="0"/>
        <v>1</v>
      </c>
      <c r="X50" s="193" t="str">
        <f t="shared" si="1"/>
        <v>1</v>
      </c>
      <c r="Y50" s="193" t="str">
        <f t="shared" si="2"/>
        <v>1</v>
      </c>
      <c r="Z50" s="193" t="str">
        <f t="shared" si="3"/>
        <v>1</v>
      </c>
      <c r="AA50" s="193" t="str">
        <f t="shared" si="4"/>
        <v>1</v>
      </c>
      <c r="AB50" s="193" t="str">
        <f t="shared" si="5"/>
        <v>1</v>
      </c>
      <c r="AC50" s="193" t="str">
        <f t="shared" si="6"/>
        <v>1</v>
      </c>
      <c r="AD50" s="193" t="str">
        <f t="shared" si="7"/>
        <v>1</v>
      </c>
      <c r="AE50" s="193" t="str">
        <f t="shared" si="8"/>
        <v/>
      </c>
      <c r="AF50" s="193" t="str">
        <f t="shared" si="9"/>
        <v/>
      </c>
      <c r="AG50" s="193" t="str">
        <f t="shared" si="10"/>
        <v/>
      </c>
      <c r="AH50" s="193" t="str">
        <f t="shared" si="11"/>
        <v/>
      </c>
      <c r="AI50" s="193" t="str">
        <f t="shared" si="12"/>
        <v/>
      </c>
      <c r="AJ50" s="193" t="str">
        <f t="shared" si="13"/>
        <v/>
      </c>
      <c r="AK50" s="193" t="str">
        <f t="shared" si="14"/>
        <v/>
      </c>
      <c r="AL50" s="193" t="str">
        <f t="shared" si="15"/>
        <v/>
      </c>
    </row>
    <row r="51" spans="14:45" hidden="1">
      <c r="N51" s="193">
        <f>'Data Entry'!A16</f>
        <v>9</v>
      </c>
      <c r="O51" s="193">
        <f>'SEM1 PATRAK-C'!H16</f>
        <v>0</v>
      </c>
      <c r="P51" s="193">
        <f>'SEM1 PATRAK-C'!M16</f>
        <v>0</v>
      </c>
      <c r="Q51" s="193">
        <f>'SEM1 PATRAK-C'!R16</f>
        <v>0</v>
      </c>
      <c r="R51" s="193">
        <f>'SEM1 PATRAK-C'!W16</f>
        <v>0</v>
      </c>
      <c r="S51" s="193">
        <f>'PATRAK-C'!K16</f>
        <v>0</v>
      </c>
      <c r="T51" s="193">
        <f>'PATRAK-C'!S16</f>
        <v>0</v>
      </c>
      <c r="U51" s="193">
        <f>'PATRAK-C'!AA16</f>
        <v>0</v>
      </c>
      <c r="V51" s="193">
        <f>'PATRAK-C'!AI16</f>
        <v>0</v>
      </c>
      <c r="W51" s="193" t="str">
        <f t="shared" si="0"/>
        <v>1</v>
      </c>
      <c r="X51" s="193" t="str">
        <f t="shared" si="1"/>
        <v>1</v>
      </c>
      <c r="Y51" s="193" t="str">
        <f t="shared" si="2"/>
        <v>1</v>
      </c>
      <c r="Z51" s="193" t="str">
        <f t="shared" si="3"/>
        <v>1</v>
      </c>
      <c r="AA51" s="193" t="str">
        <f t="shared" si="4"/>
        <v>1</v>
      </c>
      <c r="AB51" s="193" t="str">
        <f t="shared" si="5"/>
        <v>1</v>
      </c>
      <c r="AC51" s="193" t="str">
        <f t="shared" si="6"/>
        <v>1</v>
      </c>
      <c r="AD51" s="193" t="str">
        <f t="shared" si="7"/>
        <v>1</v>
      </c>
      <c r="AE51" s="193" t="str">
        <f t="shared" si="8"/>
        <v/>
      </c>
      <c r="AF51" s="193" t="str">
        <f t="shared" si="9"/>
        <v/>
      </c>
      <c r="AG51" s="193" t="str">
        <f t="shared" si="10"/>
        <v/>
      </c>
      <c r="AH51" s="193" t="str">
        <f t="shared" si="11"/>
        <v/>
      </c>
      <c r="AI51" s="193" t="str">
        <f t="shared" si="12"/>
        <v/>
      </c>
      <c r="AJ51" s="193" t="str">
        <f t="shared" si="13"/>
        <v/>
      </c>
      <c r="AK51" s="193" t="str">
        <f t="shared" si="14"/>
        <v/>
      </c>
      <c r="AL51" s="193" t="str">
        <f t="shared" si="15"/>
        <v/>
      </c>
    </row>
    <row r="52" spans="14:45" hidden="1">
      <c r="N52" s="193">
        <f>'Data Entry'!A17</f>
        <v>10</v>
      </c>
      <c r="O52" s="193">
        <f>'SEM1 PATRAK-C'!H17</f>
        <v>0</v>
      </c>
      <c r="P52" s="193">
        <f>'SEM1 PATRAK-C'!M17</f>
        <v>0</v>
      </c>
      <c r="Q52" s="193">
        <f>'SEM1 PATRAK-C'!R17</f>
        <v>0</v>
      </c>
      <c r="R52" s="193">
        <f>'SEM1 PATRAK-C'!W17</f>
        <v>0</v>
      </c>
      <c r="S52" s="193">
        <f>'PATRAK-C'!K17</f>
        <v>0</v>
      </c>
      <c r="T52" s="193">
        <f>'PATRAK-C'!S17</f>
        <v>0</v>
      </c>
      <c r="U52" s="193">
        <f>'PATRAK-C'!AA17</f>
        <v>0</v>
      </c>
      <c r="V52" s="193">
        <f>'PATRAK-C'!AI17</f>
        <v>0</v>
      </c>
      <c r="W52" s="193" t="str">
        <f t="shared" si="0"/>
        <v>1</v>
      </c>
      <c r="X52" s="193" t="str">
        <f t="shared" si="1"/>
        <v>1</v>
      </c>
      <c r="Y52" s="193" t="str">
        <f t="shared" si="2"/>
        <v>1</v>
      </c>
      <c r="Z52" s="193" t="str">
        <f t="shared" si="3"/>
        <v>1</v>
      </c>
      <c r="AA52" s="193" t="str">
        <f t="shared" si="4"/>
        <v>1</v>
      </c>
      <c r="AB52" s="193" t="str">
        <f t="shared" si="5"/>
        <v>1</v>
      </c>
      <c r="AC52" s="193" t="str">
        <f t="shared" si="6"/>
        <v>1</v>
      </c>
      <c r="AD52" s="193" t="str">
        <f t="shared" si="7"/>
        <v>1</v>
      </c>
      <c r="AE52" s="193" t="str">
        <f t="shared" si="8"/>
        <v/>
      </c>
      <c r="AF52" s="193" t="str">
        <f t="shared" si="9"/>
        <v/>
      </c>
      <c r="AG52" s="193" t="str">
        <f t="shared" si="10"/>
        <v/>
      </c>
      <c r="AH52" s="193" t="str">
        <f t="shared" si="11"/>
        <v/>
      </c>
      <c r="AI52" s="193" t="str">
        <f t="shared" si="12"/>
        <v/>
      </c>
      <c r="AJ52" s="193" t="str">
        <f t="shared" si="13"/>
        <v/>
      </c>
      <c r="AK52" s="193" t="str">
        <f t="shared" si="14"/>
        <v/>
      </c>
      <c r="AL52" s="193" t="str">
        <f t="shared" si="15"/>
        <v/>
      </c>
    </row>
    <row r="53" spans="14:45" hidden="1">
      <c r="N53" s="193">
        <f>'Data Entry'!A18</f>
        <v>11</v>
      </c>
      <c r="O53" s="193">
        <f>'SEM1 PATRAK-C'!H18</f>
        <v>0</v>
      </c>
      <c r="P53" s="193">
        <f>'SEM1 PATRAK-C'!M18</f>
        <v>0</v>
      </c>
      <c r="Q53" s="193">
        <f>'SEM1 PATRAK-C'!R18</f>
        <v>0</v>
      </c>
      <c r="R53" s="193">
        <f>'SEM1 PATRAK-C'!W18</f>
        <v>0</v>
      </c>
      <c r="S53" s="193">
        <f>'PATRAK-C'!K18</f>
        <v>0</v>
      </c>
      <c r="T53" s="193">
        <f>'PATRAK-C'!S18</f>
        <v>0</v>
      </c>
      <c r="U53" s="193">
        <f>'PATRAK-C'!AA18</f>
        <v>0</v>
      </c>
      <c r="V53" s="193">
        <f>'PATRAK-C'!AI18</f>
        <v>0</v>
      </c>
      <c r="W53" s="193" t="str">
        <f t="shared" si="0"/>
        <v>1</v>
      </c>
      <c r="X53" s="193" t="str">
        <f t="shared" si="1"/>
        <v>1</v>
      </c>
      <c r="Y53" s="193" t="str">
        <f t="shared" si="2"/>
        <v>1</v>
      </c>
      <c r="Z53" s="193" t="str">
        <f t="shared" si="3"/>
        <v>1</v>
      </c>
      <c r="AA53" s="193" t="str">
        <f t="shared" si="4"/>
        <v>1</v>
      </c>
      <c r="AB53" s="193" t="str">
        <f t="shared" si="5"/>
        <v>1</v>
      </c>
      <c r="AC53" s="193" t="str">
        <f t="shared" si="6"/>
        <v>1</v>
      </c>
      <c r="AD53" s="193" t="str">
        <f t="shared" si="7"/>
        <v>1</v>
      </c>
      <c r="AE53" s="193" t="str">
        <f t="shared" si="8"/>
        <v/>
      </c>
      <c r="AF53" s="193" t="str">
        <f t="shared" si="9"/>
        <v/>
      </c>
      <c r="AG53" s="193" t="str">
        <f t="shared" si="10"/>
        <v/>
      </c>
      <c r="AH53" s="193" t="str">
        <f t="shared" si="11"/>
        <v/>
      </c>
      <c r="AI53" s="193" t="str">
        <f t="shared" si="12"/>
        <v/>
      </c>
      <c r="AJ53" s="193" t="str">
        <f t="shared" si="13"/>
        <v/>
      </c>
      <c r="AK53" s="193" t="str">
        <f t="shared" si="14"/>
        <v/>
      </c>
      <c r="AL53" s="193" t="str">
        <f t="shared" si="15"/>
        <v/>
      </c>
    </row>
    <row r="54" spans="14:45" hidden="1">
      <c r="N54" s="193">
        <f>'Data Entry'!A19</f>
        <v>12</v>
      </c>
      <c r="O54" s="193">
        <f>'SEM1 PATRAK-C'!H19</f>
        <v>0</v>
      </c>
      <c r="P54" s="193">
        <f>'SEM1 PATRAK-C'!M19</f>
        <v>0</v>
      </c>
      <c r="Q54" s="193">
        <f>'SEM1 PATRAK-C'!R19</f>
        <v>0</v>
      </c>
      <c r="R54" s="193">
        <f>'SEM1 PATRAK-C'!W19</f>
        <v>0</v>
      </c>
      <c r="S54" s="193">
        <f>'PATRAK-C'!K19</f>
        <v>0</v>
      </c>
      <c r="T54" s="193">
        <f>'PATRAK-C'!S19</f>
        <v>0</v>
      </c>
      <c r="U54" s="193">
        <f>'PATRAK-C'!AA19</f>
        <v>0</v>
      </c>
      <c r="V54" s="193">
        <f>'PATRAK-C'!AI19</f>
        <v>0</v>
      </c>
      <c r="W54" s="193" t="str">
        <f t="shared" si="0"/>
        <v>1</v>
      </c>
      <c r="X54" s="193" t="str">
        <f t="shared" si="1"/>
        <v>1</v>
      </c>
      <c r="Y54" s="193" t="str">
        <f t="shared" si="2"/>
        <v>1</v>
      </c>
      <c r="Z54" s="193" t="str">
        <f t="shared" si="3"/>
        <v>1</v>
      </c>
      <c r="AA54" s="193" t="str">
        <f t="shared" si="4"/>
        <v>1</v>
      </c>
      <c r="AB54" s="193" t="str">
        <f t="shared" si="5"/>
        <v>1</v>
      </c>
      <c r="AC54" s="193" t="str">
        <f t="shared" si="6"/>
        <v>1</v>
      </c>
      <c r="AD54" s="193" t="str">
        <f t="shared" si="7"/>
        <v>1</v>
      </c>
      <c r="AE54" s="193" t="str">
        <f t="shared" si="8"/>
        <v/>
      </c>
      <c r="AF54" s="193" t="str">
        <f t="shared" si="9"/>
        <v/>
      </c>
      <c r="AG54" s="193" t="str">
        <f t="shared" si="10"/>
        <v/>
      </c>
      <c r="AH54" s="193" t="str">
        <f t="shared" si="11"/>
        <v/>
      </c>
      <c r="AI54" s="193" t="str">
        <f t="shared" si="12"/>
        <v/>
      </c>
      <c r="AJ54" s="193" t="str">
        <f t="shared" si="13"/>
        <v/>
      </c>
      <c r="AK54" s="193" t="str">
        <f t="shared" si="14"/>
        <v/>
      </c>
      <c r="AL54" s="193" t="str">
        <f t="shared" si="15"/>
        <v/>
      </c>
    </row>
    <row r="55" spans="14:45" hidden="1">
      <c r="N55" s="193">
        <f>'Data Entry'!A20</f>
        <v>13</v>
      </c>
      <c r="O55" s="193">
        <f>'SEM1 PATRAK-C'!H20</f>
        <v>0</v>
      </c>
      <c r="P55" s="193">
        <f>'SEM1 PATRAK-C'!M20</f>
        <v>0</v>
      </c>
      <c r="Q55" s="193">
        <f>'SEM1 PATRAK-C'!R20</f>
        <v>0</v>
      </c>
      <c r="R55" s="193">
        <f>'SEM1 PATRAK-C'!W20</f>
        <v>0</v>
      </c>
      <c r="S55" s="193">
        <f>'PATRAK-C'!K20</f>
        <v>0</v>
      </c>
      <c r="T55" s="193">
        <f>'PATRAK-C'!S20</f>
        <v>0</v>
      </c>
      <c r="U55" s="193">
        <f>'PATRAK-C'!AA20</f>
        <v>0</v>
      </c>
      <c r="V55" s="193">
        <f>'PATRAK-C'!AI20</f>
        <v>0</v>
      </c>
      <c r="W55" s="193" t="str">
        <f t="shared" si="0"/>
        <v>1</v>
      </c>
      <c r="X55" s="193" t="str">
        <f t="shared" si="1"/>
        <v>1</v>
      </c>
      <c r="Y55" s="193" t="str">
        <f t="shared" si="2"/>
        <v>1</v>
      </c>
      <c r="Z55" s="193" t="str">
        <f t="shared" si="3"/>
        <v>1</v>
      </c>
      <c r="AA55" s="193" t="str">
        <f t="shared" si="4"/>
        <v>1</v>
      </c>
      <c r="AB55" s="193" t="str">
        <f t="shared" si="5"/>
        <v>1</v>
      </c>
      <c r="AC55" s="193" t="str">
        <f t="shared" si="6"/>
        <v>1</v>
      </c>
      <c r="AD55" s="193" t="str">
        <f t="shared" si="7"/>
        <v>1</v>
      </c>
      <c r="AE55" s="193" t="str">
        <f t="shared" si="8"/>
        <v/>
      </c>
      <c r="AF55" s="193" t="str">
        <f t="shared" si="9"/>
        <v/>
      </c>
      <c r="AG55" s="193" t="str">
        <f t="shared" si="10"/>
        <v/>
      </c>
      <c r="AH55" s="193" t="str">
        <f t="shared" si="11"/>
        <v/>
      </c>
      <c r="AI55" s="193" t="str">
        <f t="shared" si="12"/>
        <v/>
      </c>
      <c r="AJ55" s="193" t="str">
        <f t="shared" si="13"/>
        <v/>
      </c>
      <c r="AK55" s="193" t="str">
        <f t="shared" si="14"/>
        <v/>
      </c>
      <c r="AL55" s="193" t="str">
        <f t="shared" si="15"/>
        <v/>
      </c>
    </row>
    <row r="56" spans="14:45" hidden="1">
      <c r="N56" s="193">
        <f>'Data Entry'!A21</f>
        <v>14</v>
      </c>
      <c r="O56" s="193">
        <f>'SEM1 PATRAK-C'!H21</f>
        <v>0</v>
      </c>
      <c r="P56" s="193">
        <f>'SEM1 PATRAK-C'!M21</f>
        <v>0</v>
      </c>
      <c r="Q56" s="193">
        <f>'SEM1 PATRAK-C'!R21</f>
        <v>0</v>
      </c>
      <c r="R56" s="193">
        <f>'SEM1 PATRAK-C'!W21</f>
        <v>0</v>
      </c>
      <c r="S56" s="193">
        <f>'PATRAK-C'!K21</f>
        <v>0</v>
      </c>
      <c r="T56" s="193">
        <f>'PATRAK-C'!S21</f>
        <v>0</v>
      </c>
      <c r="U56" s="193">
        <f>'PATRAK-C'!AA21</f>
        <v>0</v>
      </c>
      <c r="V56" s="193">
        <f>'PATRAK-C'!AI21</f>
        <v>0</v>
      </c>
      <c r="W56" s="193" t="str">
        <f t="shared" si="0"/>
        <v>1</v>
      </c>
      <c r="X56" s="193" t="str">
        <f t="shared" si="1"/>
        <v>1</v>
      </c>
      <c r="Y56" s="193" t="str">
        <f t="shared" si="2"/>
        <v>1</v>
      </c>
      <c r="Z56" s="193" t="str">
        <f t="shared" si="3"/>
        <v>1</v>
      </c>
      <c r="AA56" s="193" t="str">
        <f t="shared" si="4"/>
        <v>1</v>
      </c>
      <c r="AB56" s="193" t="str">
        <f t="shared" si="5"/>
        <v>1</v>
      </c>
      <c r="AC56" s="193" t="str">
        <f t="shared" si="6"/>
        <v>1</v>
      </c>
      <c r="AD56" s="193" t="str">
        <f t="shared" si="7"/>
        <v>1</v>
      </c>
      <c r="AE56" s="193" t="str">
        <f t="shared" si="8"/>
        <v/>
      </c>
      <c r="AF56" s="193" t="str">
        <f t="shared" si="9"/>
        <v/>
      </c>
      <c r="AG56" s="193" t="str">
        <f t="shared" si="10"/>
        <v/>
      </c>
      <c r="AH56" s="193" t="str">
        <f t="shared" si="11"/>
        <v/>
      </c>
      <c r="AI56" s="193" t="str">
        <f t="shared" si="12"/>
        <v/>
      </c>
      <c r="AJ56" s="193" t="str">
        <f t="shared" si="13"/>
        <v/>
      </c>
      <c r="AK56" s="193" t="str">
        <f t="shared" si="14"/>
        <v/>
      </c>
      <c r="AL56" s="193" t="str">
        <f t="shared" si="15"/>
        <v/>
      </c>
    </row>
    <row r="57" spans="14:45" hidden="1">
      <c r="N57" s="193">
        <f>'Data Entry'!A22</f>
        <v>15</v>
      </c>
      <c r="O57" s="193">
        <f>'SEM1 PATRAK-C'!H22</f>
        <v>0</v>
      </c>
      <c r="P57" s="193">
        <f>'SEM1 PATRAK-C'!M22</f>
        <v>0</v>
      </c>
      <c r="Q57" s="193">
        <f>'SEM1 PATRAK-C'!R22</f>
        <v>0</v>
      </c>
      <c r="R57" s="193">
        <f>'SEM1 PATRAK-C'!W22</f>
        <v>0</v>
      </c>
      <c r="S57" s="193">
        <f>'PATRAK-C'!K22</f>
        <v>0</v>
      </c>
      <c r="T57" s="193">
        <f>'PATRAK-C'!S22</f>
        <v>0</v>
      </c>
      <c r="U57" s="193">
        <f>'PATRAK-C'!AA22</f>
        <v>0</v>
      </c>
      <c r="V57" s="193">
        <f>'PATRAK-C'!AI22</f>
        <v>0</v>
      </c>
      <c r="W57" s="193" t="str">
        <f t="shared" si="0"/>
        <v>1</v>
      </c>
      <c r="X57" s="193" t="str">
        <f t="shared" si="1"/>
        <v>1</v>
      </c>
      <c r="Y57" s="193" t="str">
        <f t="shared" si="2"/>
        <v>1</v>
      </c>
      <c r="Z57" s="193" t="str">
        <f t="shared" si="3"/>
        <v>1</v>
      </c>
      <c r="AA57" s="193" t="str">
        <f t="shared" si="4"/>
        <v>1</v>
      </c>
      <c r="AB57" s="193" t="str">
        <f t="shared" si="5"/>
        <v>1</v>
      </c>
      <c r="AC57" s="193" t="str">
        <f t="shared" si="6"/>
        <v>1</v>
      </c>
      <c r="AD57" s="193" t="str">
        <f t="shared" si="7"/>
        <v>1</v>
      </c>
      <c r="AE57" s="193" t="str">
        <f t="shared" si="8"/>
        <v/>
      </c>
      <c r="AF57" s="193" t="str">
        <f t="shared" si="9"/>
        <v/>
      </c>
      <c r="AG57" s="193" t="str">
        <f t="shared" si="10"/>
        <v/>
      </c>
      <c r="AH57" s="193" t="str">
        <f t="shared" si="11"/>
        <v/>
      </c>
      <c r="AI57" s="193" t="str">
        <f t="shared" si="12"/>
        <v/>
      </c>
      <c r="AJ57" s="193" t="str">
        <f t="shared" si="13"/>
        <v/>
      </c>
      <c r="AK57" s="193" t="str">
        <f t="shared" si="14"/>
        <v/>
      </c>
      <c r="AL57" s="193" t="str">
        <f t="shared" si="15"/>
        <v/>
      </c>
    </row>
    <row r="58" spans="14:45" hidden="1">
      <c r="N58" s="193">
        <f>'Data Entry'!A23</f>
        <v>16</v>
      </c>
      <c r="O58" s="193">
        <f>'SEM1 PATRAK-C'!H23</f>
        <v>0</v>
      </c>
      <c r="P58" s="193">
        <f>'SEM1 PATRAK-C'!M23</f>
        <v>0</v>
      </c>
      <c r="Q58" s="193">
        <f>'SEM1 PATRAK-C'!R23</f>
        <v>0</v>
      </c>
      <c r="R58" s="193">
        <f>'SEM1 PATRAK-C'!W23</f>
        <v>0</v>
      </c>
      <c r="S58" s="193">
        <f>'PATRAK-C'!K23</f>
        <v>0</v>
      </c>
      <c r="T58" s="193">
        <f>'PATRAK-C'!S23</f>
        <v>0</v>
      </c>
      <c r="U58" s="193">
        <f>'PATRAK-C'!AA23</f>
        <v>0</v>
      </c>
      <c r="V58" s="193">
        <f>'PATRAK-C'!AI23</f>
        <v>0</v>
      </c>
      <c r="W58" s="193" t="str">
        <f t="shared" si="0"/>
        <v>1</v>
      </c>
      <c r="X58" s="193" t="str">
        <f t="shared" si="1"/>
        <v>1</v>
      </c>
      <c r="Y58" s="193" t="str">
        <f t="shared" si="2"/>
        <v>1</v>
      </c>
      <c r="Z58" s="193" t="str">
        <f t="shared" si="3"/>
        <v>1</v>
      </c>
      <c r="AA58" s="193" t="str">
        <f t="shared" si="4"/>
        <v>1</v>
      </c>
      <c r="AB58" s="193" t="str">
        <f t="shared" si="5"/>
        <v>1</v>
      </c>
      <c r="AC58" s="193" t="str">
        <f t="shared" si="6"/>
        <v>1</v>
      </c>
      <c r="AD58" s="193" t="str">
        <f t="shared" si="7"/>
        <v>1</v>
      </c>
      <c r="AE58" s="193" t="str">
        <f t="shared" si="8"/>
        <v/>
      </c>
      <c r="AF58" s="193" t="str">
        <f t="shared" si="9"/>
        <v/>
      </c>
      <c r="AG58" s="193" t="str">
        <f t="shared" si="10"/>
        <v/>
      </c>
      <c r="AH58" s="193" t="str">
        <f t="shared" si="11"/>
        <v/>
      </c>
      <c r="AI58" s="193" t="str">
        <f t="shared" si="12"/>
        <v/>
      </c>
      <c r="AJ58" s="193" t="str">
        <f t="shared" si="13"/>
        <v/>
      </c>
      <c r="AK58" s="193" t="str">
        <f t="shared" si="14"/>
        <v/>
      </c>
      <c r="AL58" s="193" t="str">
        <f t="shared" si="15"/>
        <v/>
      </c>
    </row>
    <row r="59" spans="14:45" hidden="1">
      <c r="N59" s="193">
        <f>'Data Entry'!A24</f>
        <v>17</v>
      </c>
      <c r="O59" s="193">
        <f>'SEM1 PATRAK-C'!H24</f>
        <v>0</v>
      </c>
      <c r="P59" s="193">
        <f>'SEM1 PATRAK-C'!M24</f>
        <v>0</v>
      </c>
      <c r="Q59" s="193">
        <f>'SEM1 PATRAK-C'!R24</f>
        <v>0</v>
      </c>
      <c r="R59" s="193">
        <f>'SEM1 PATRAK-C'!W24</f>
        <v>0</v>
      </c>
      <c r="S59" s="193">
        <f>'PATRAK-C'!K24</f>
        <v>0</v>
      </c>
      <c r="T59" s="193">
        <f>'PATRAK-C'!S24</f>
        <v>0</v>
      </c>
      <c r="U59" s="193">
        <f>'PATRAK-C'!AA24</f>
        <v>0</v>
      </c>
      <c r="V59" s="193">
        <f>'PATRAK-C'!AI24</f>
        <v>0</v>
      </c>
      <c r="W59" s="193" t="str">
        <f t="shared" si="0"/>
        <v>1</v>
      </c>
      <c r="X59" s="193" t="str">
        <f t="shared" si="1"/>
        <v>1</v>
      </c>
      <c r="Y59" s="193" t="str">
        <f t="shared" si="2"/>
        <v>1</v>
      </c>
      <c r="Z59" s="193" t="str">
        <f t="shared" si="3"/>
        <v>1</v>
      </c>
      <c r="AA59" s="193" t="str">
        <f t="shared" si="4"/>
        <v>1</v>
      </c>
      <c r="AB59" s="193" t="str">
        <f t="shared" si="5"/>
        <v>1</v>
      </c>
      <c r="AC59" s="193" t="str">
        <f t="shared" si="6"/>
        <v>1</v>
      </c>
      <c r="AD59" s="193" t="str">
        <f t="shared" si="7"/>
        <v>1</v>
      </c>
      <c r="AE59" s="193" t="str">
        <f t="shared" si="8"/>
        <v/>
      </c>
      <c r="AF59" s="193" t="str">
        <f t="shared" si="9"/>
        <v/>
      </c>
      <c r="AG59" s="193" t="str">
        <f t="shared" si="10"/>
        <v/>
      </c>
      <c r="AH59" s="193" t="str">
        <f t="shared" si="11"/>
        <v/>
      </c>
      <c r="AI59" s="193" t="str">
        <f t="shared" si="12"/>
        <v/>
      </c>
      <c r="AJ59" s="193" t="str">
        <f t="shared" si="13"/>
        <v/>
      </c>
      <c r="AK59" s="193" t="str">
        <f t="shared" si="14"/>
        <v/>
      </c>
      <c r="AL59" s="193" t="str">
        <f t="shared" si="15"/>
        <v/>
      </c>
    </row>
    <row r="60" spans="14:45" hidden="1">
      <c r="N60" s="193">
        <f>'Data Entry'!A25</f>
        <v>18</v>
      </c>
      <c r="O60" s="193">
        <f>'SEM1 PATRAK-C'!H25</f>
        <v>0</v>
      </c>
      <c r="P60" s="193">
        <f>'SEM1 PATRAK-C'!M25</f>
        <v>0</v>
      </c>
      <c r="Q60" s="193">
        <f>'SEM1 PATRAK-C'!R25</f>
        <v>0</v>
      </c>
      <c r="R60" s="193">
        <f>'SEM1 PATRAK-C'!W25</f>
        <v>0</v>
      </c>
      <c r="S60" s="193">
        <f>'PATRAK-C'!K25</f>
        <v>0</v>
      </c>
      <c r="T60" s="193">
        <f>'PATRAK-C'!S25</f>
        <v>0</v>
      </c>
      <c r="U60" s="193">
        <f>'PATRAK-C'!AA25</f>
        <v>0</v>
      </c>
      <c r="V60" s="193">
        <f>'PATRAK-C'!AI25</f>
        <v>0</v>
      </c>
      <c r="W60" s="193" t="str">
        <f t="shared" si="0"/>
        <v>1</v>
      </c>
      <c r="X60" s="193" t="str">
        <f t="shared" si="1"/>
        <v>1</v>
      </c>
      <c r="Y60" s="193" t="str">
        <f t="shared" si="2"/>
        <v>1</v>
      </c>
      <c r="Z60" s="193" t="str">
        <f t="shared" si="3"/>
        <v>1</v>
      </c>
      <c r="AA60" s="193" t="str">
        <f t="shared" si="4"/>
        <v>1</v>
      </c>
      <c r="AB60" s="193" t="str">
        <f t="shared" si="5"/>
        <v>1</v>
      </c>
      <c r="AC60" s="193" t="str">
        <f t="shared" si="6"/>
        <v>1</v>
      </c>
      <c r="AD60" s="193" t="str">
        <f t="shared" si="7"/>
        <v>1</v>
      </c>
      <c r="AE60" s="193" t="str">
        <f t="shared" si="8"/>
        <v/>
      </c>
      <c r="AF60" s="193" t="str">
        <f t="shared" si="9"/>
        <v/>
      </c>
      <c r="AG60" s="193" t="str">
        <f t="shared" si="10"/>
        <v/>
      </c>
      <c r="AH60" s="193" t="str">
        <f t="shared" si="11"/>
        <v/>
      </c>
      <c r="AI60" s="193" t="str">
        <f t="shared" si="12"/>
        <v/>
      </c>
      <c r="AJ60" s="193" t="str">
        <f t="shared" si="13"/>
        <v/>
      </c>
      <c r="AK60" s="193" t="str">
        <f t="shared" si="14"/>
        <v/>
      </c>
      <c r="AL60" s="193" t="str">
        <f t="shared" si="15"/>
        <v/>
      </c>
    </row>
    <row r="61" spans="14:45" hidden="1">
      <c r="N61" s="193">
        <f>'Data Entry'!A26</f>
        <v>19</v>
      </c>
      <c r="O61" s="193">
        <f>'SEM1 PATRAK-C'!H26</f>
        <v>0</v>
      </c>
      <c r="P61" s="193">
        <f>'SEM1 PATRAK-C'!M26</f>
        <v>0</v>
      </c>
      <c r="Q61" s="193">
        <f>'SEM1 PATRAK-C'!R26</f>
        <v>0</v>
      </c>
      <c r="R61" s="193">
        <f>'SEM1 PATRAK-C'!W26</f>
        <v>0</v>
      </c>
      <c r="S61" s="193">
        <f>'PATRAK-C'!K26</f>
        <v>0</v>
      </c>
      <c r="T61" s="193">
        <f>'PATRAK-C'!S26</f>
        <v>0</v>
      </c>
      <c r="U61" s="193">
        <f>'PATRAK-C'!AA26</f>
        <v>0</v>
      </c>
      <c r="V61" s="193">
        <f>'PATRAK-C'!AI26</f>
        <v>0</v>
      </c>
      <c r="W61" s="193" t="str">
        <f t="shared" si="0"/>
        <v>1</v>
      </c>
      <c r="X61" s="193" t="str">
        <f t="shared" si="1"/>
        <v>1</v>
      </c>
      <c r="Y61" s="193" t="str">
        <f t="shared" si="2"/>
        <v>1</v>
      </c>
      <c r="Z61" s="193" t="str">
        <f t="shared" si="3"/>
        <v>1</v>
      </c>
      <c r="AA61" s="193" t="str">
        <f t="shared" si="4"/>
        <v>1</v>
      </c>
      <c r="AB61" s="193" t="str">
        <f t="shared" si="5"/>
        <v>1</v>
      </c>
      <c r="AC61" s="193" t="str">
        <f t="shared" si="6"/>
        <v>1</v>
      </c>
      <c r="AD61" s="193" t="str">
        <f t="shared" si="7"/>
        <v>1</v>
      </c>
      <c r="AE61" s="193" t="str">
        <f t="shared" si="8"/>
        <v/>
      </c>
      <c r="AF61" s="193" t="str">
        <f t="shared" si="9"/>
        <v/>
      </c>
      <c r="AG61" s="193" t="str">
        <f t="shared" si="10"/>
        <v/>
      </c>
      <c r="AH61" s="193" t="str">
        <f t="shared" si="11"/>
        <v/>
      </c>
      <c r="AI61" s="193" t="str">
        <f t="shared" si="12"/>
        <v/>
      </c>
      <c r="AJ61" s="193" t="str">
        <f t="shared" si="13"/>
        <v/>
      </c>
      <c r="AK61" s="193" t="str">
        <f t="shared" si="14"/>
        <v/>
      </c>
      <c r="AL61" s="193" t="str">
        <f t="shared" si="15"/>
        <v/>
      </c>
    </row>
    <row r="62" spans="14:45" hidden="1">
      <c r="N62" s="193">
        <f>'Data Entry'!A27</f>
        <v>20</v>
      </c>
      <c r="O62" s="193">
        <f>'SEM1 PATRAK-C'!H27</f>
        <v>0</v>
      </c>
      <c r="P62" s="193">
        <f>'SEM1 PATRAK-C'!M27</f>
        <v>0</v>
      </c>
      <c r="Q62" s="193">
        <f>'SEM1 PATRAK-C'!R27</f>
        <v>0</v>
      </c>
      <c r="R62" s="193">
        <f>'SEM1 PATRAK-C'!W27</f>
        <v>0</v>
      </c>
      <c r="S62" s="193">
        <f>'PATRAK-C'!K27</f>
        <v>0</v>
      </c>
      <c r="T62" s="193">
        <f>'PATRAK-C'!S27</f>
        <v>0</v>
      </c>
      <c r="U62" s="193">
        <f>'PATRAK-C'!AA27</f>
        <v>0</v>
      </c>
      <c r="V62" s="193">
        <f>'PATRAK-C'!AI27</f>
        <v>0</v>
      </c>
      <c r="W62" s="193" t="str">
        <f t="shared" si="0"/>
        <v>1</v>
      </c>
      <c r="X62" s="193" t="str">
        <f t="shared" si="1"/>
        <v>1</v>
      </c>
      <c r="Y62" s="193" t="str">
        <f t="shared" si="2"/>
        <v>1</v>
      </c>
      <c r="Z62" s="193" t="str">
        <f t="shared" si="3"/>
        <v>1</v>
      </c>
      <c r="AA62" s="193" t="str">
        <f t="shared" si="4"/>
        <v>1</v>
      </c>
      <c r="AB62" s="193" t="str">
        <f t="shared" si="5"/>
        <v>1</v>
      </c>
      <c r="AC62" s="193" t="str">
        <f t="shared" si="6"/>
        <v>1</v>
      </c>
      <c r="AD62" s="193" t="str">
        <f t="shared" si="7"/>
        <v>1</v>
      </c>
      <c r="AE62" s="193" t="str">
        <f t="shared" si="8"/>
        <v/>
      </c>
      <c r="AF62" s="193" t="str">
        <f t="shared" si="9"/>
        <v/>
      </c>
      <c r="AG62" s="193" t="str">
        <f t="shared" si="10"/>
        <v/>
      </c>
      <c r="AH62" s="193" t="str">
        <f t="shared" si="11"/>
        <v/>
      </c>
      <c r="AI62" s="193" t="str">
        <f t="shared" si="12"/>
        <v/>
      </c>
      <c r="AJ62" s="193" t="str">
        <f t="shared" si="13"/>
        <v/>
      </c>
      <c r="AK62" s="193" t="str">
        <f t="shared" si="14"/>
        <v/>
      </c>
      <c r="AL62" s="193" t="str">
        <f t="shared" si="15"/>
        <v/>
      </c>
    </row>
    <row r="63" spans="14:45" hidden="1">
      <c r="N63" s="193">
        <f>'Data Entry'!A28</f>
        <v>21</v>
      </c>
      <c r="O63" s="193">
        <f>'SEM1 PATRAK-C'!H28</f>
        <v>0</v>
      </c>
      <c r="P63" s="193">
        <f>'SEM1 PATRAK-C'!M28</f>
        <v>0</v>
      </c>
      <c r="Q63" s="193">
        <f>'SEM1 PATRAK-C'!R28</f>
        <v>0</v>
      </c>
      <c r="R63" s="193">
        <f>'SEM1 PATRAK-C'!W28</f>
        <v>0</v>
      </c>
      <c r="S63" s="193">
        <f>'PATRAK-C'!K28</f>
        <v>0</v>
      </c>
      <c r="T63" s="193">
        <f>'PATRAK-C'!S28</f>
        <v>0</v>
      </c>
      <c r="U63" s="193">
        <f>'PATRAK-C'!AA28</f>
        <v>0</v>
      </c>
      <c r="V63" s="193">
        <f>'PATRAK-C'!AI28</f>
        <v>0</v>
      </c>
      <c r="W63" s="193" t="str">
        <f t="shared" si="0"/>
        <v>1</v>
      </c>
      <c r="X63" s="193" t="str">
        <f t="shared" si="1"/>
        <v>1</v>
      </c>
      <c r="Y63" s="193" t="str">
        <f t="shared" si="2"/>
        <v>1</v>
      </c>
      <c r="Z63" s="193" t="str">
        <f t="shared" si="3"/>
        <v>1</v>
      </c>
      <c r="AA63" s="193" t="str">
        <f t="shared" si="4"/>
        <v>1</v>
      </c>
      <c r="AB63" s="193" t="str">
        <f t="shared" si="5"/>
        <v>1</v>
      </c>
      <c r="AC63" s="193" t="str">
        <f t="shared" si="6"/>
        <v>1</v>
      </c>
      <c r="AD63" s="193" t="str">
        <f t="shared" si="7"/>
        <v>1</v>
      </c>
      <c r="AE63" s="193" t="str">
        <f t="shared" si="8"/>
        <v/>
      </c>
      <c r="AF63" s="193" t="str">
        <f t="shared" si="9"/>
        <v/>
      </c>
      <c r="AG63" s="193" t="str">
        <f t="shared" si="10"/>
        <v/>
      </c>
      <c r="AH63" s="193" t="str">
        <f t="shared" si="11"/>
        <v/>
      </c>
      <c r="AI63" s="193" t="str">
        <f t="shared" si="12"/>
        <v/>
      </c>
      <c r="AJ63" s="193" t="str">
        <f t="shared" si="13"/>
        <v/>
      </c>
      <c r="AK63" s="193" t="str">
        <f t="shared" si="14"/>
        <v/>
      </c>
      <c r="AL63" s="193" t="str">
        <f t="shared" si="15"/>
        <v/>
      </c>
    </row>
    <row r="64" spans="14:45" hidden="1">
      <c r="N64" s="193">
        <f>'Data Entry'!A29</f>
        <v>22</v>
      </c>
      <c r="O64" s="193">
        <f>'SEM1 PATRAK-C'!H29</f>
        <v>0</v>
      </c>
      <c r="P64" s="193">
        <f>'SEM1 PATRAK-C'!M29</f>
        <v>0</v>
      </c>
      <c r="Q64" s="193">
        <f>'SEM1 PATRAK-C'!R29</f>
        <v>0</v>
      </c>
      <c r="R64" s="193">
        <f>'SEM1 PATRAK-C'!W29</f>
        <v>0</v>
      </c>
      <c r="S64" s="193">
        <f>'PATRAK-C'!K29</f>
        <v>0</v>
      </c>
      <c r="T64" s="193">
        <f>'PATRAK-C'!S29</f>
        <v>0</v>
      </c>
      <c r="U64" s="193">
        <f>'PATRAK-C'!AA29</f>
        <v>0</v>
      </c>
      <c r="V64" s="193">
        <f>'PATRAK-C'!AI29</f>
        <v>0</v>
      </c>
      <c r="W64" s="193" t="str">
        <f t="shared" si="0"/>
        <v>1</v>
      </c>
      <c r="X64" s="193" t="str">
        <f t="shared" si="1"/>
        <v>1</v>
      </c>
      <c r="Y64" s="193" t="str">
        <f t="shared" si="2"/>
        <v>1</v>
      </c>
      <c r="Z64" s="193" t="str">
        <f t="shared" si="3"/>
        <v>1</v>
      </c>
      <c r="AA64" s="193" t="str">
        <f t="shared" si="4"/>
        <v>1</v>
      </c>
      <c r="AB64" s="193" t="str">
        <f t="shared" si="5"/>
        <v>1</v>
      </c>
      <c r="AC64" s="193" t="str">
        <f t="shared" si="6"/>
        <v>1</v>
      </c>
      <c r="AD64" s="193" t="str">
        <f t="shared" si="7"/>
        <v>1</v>
      </c>
      <c r="AE64" s="193" t="str">
        <f t="shared" si="8"/>
        <v/>
      </c>
      <c r="AF64" s="193" t="str">
        <f t="shared" si="9"/>
        <v/>
      </c>
      <c r="AG64" s="193" t="str">
        <f t="shared" si="10"/>
        <v/>
      </c>
      <c r="AH64" s="193" t="str">
        <f t="shared" si="11"/>
        <v/>
      </c>
      <c r="AI64" s="193" t="str">
        <f t="shared" si="12"/>
        <v/>
      </c>
      <c r="AJ64" s="193" t="str">
        <f t="shared" si="13"/>
        <v/>
      </c>
      <c r="AK64" s="193" t="str">
        <f t="shared" si="14"/>
        <v/>
      </c>
      <c r="AL64" s="193" t="str">
        <f t="shared" si="15"/>
        <v/>
      </c>
    </row>
    <row r="65" spans="14:38" hidden="1">
      <c r="N65" s="193">
        <f>'Data Entry'!A30</f>
        <v>23</v>
      </c>
      <c r="O65" s="193">
        <f>'SEM1 PATRAK-C'!H30</f>
        <v>0</v>
      </c>
      <c r="P65" s="193">
        <f>'SEM1 PATRAK-C'!M30</f>
        <v>0</v>
      </c>
      <c r="Q65" s="193">
        <f>'SEM1 PATRAK-C'!R30</f>
        <v>0</v>
      </c>
      <c r="R65" s="193">
        <f>'SEM1 PATRAK-C'!W30</f>
        <v>0</v>
      </c>
      <c r="S65" s="193">
        <f>'PATRAK-C'!K30</f>
        <v>0</v>
      </c>
      <c r="T65" s="193">
        <f>'PATRAK-C'!S30</f>
        <v>0</v>
      </c>
      <c r="U65" s="193">
        <f>'PATRAK-C'!AA30</f>
        <v>0</v>
      </c>
      <c r="V65" s="193">
        <f>'PATRAK-C'!AI30</f>
        <v>0</v>
      </c>
      <c r="W65" s="193" t="str">
        <f t="shared" si="0"/>
        <v>1</v>
      </c>
      <c r="X65" s="193" t="str">
        <f t="shared" si="1"/>
        <v>1</v>
      </c>
      <c r="Y65" s="193" t="str">
        <f t="shared" si="2"/>
        <v>1</v>
      </c>
      <c r="Z65" s="193" t="str">
        <f t="shared" si="3"/>
        <v>1</v>
      </c>
      <c r="AA65" s="193" t="str">
        <f t="shared" si="4"/>
        <v>1</v>
      </c>
      <c r="AB65" s="193" t="str">
        <f t="shared" si="5"/>
        <v>1</v>
      </c>
      <c r="AC65" s="193" t="str">
        <f t="shared" si="6"/>
        <v>1</v>
      </c>
      <c r="AD65" s="193" t="str">
        <f t="shared" si="7"/>
        <v>1</v>
      </c>
      <c r="AE65" s="193" t="str">
        <f t="shared" si="8"/>
        <v/>
      </c>
      <c r="AF65" s="193" t="str">
        <f t="shared" si="9"/>
        <v/>
      </c>
      <c r="AG65" s="193" t="str">
        <f t="shared" si="10"/>
        <v/>
      </c>
      <c r="AH65" s="193" t="str">
        <f t="shared" si="11"/>
        <v/>
      </c>
      <c r="AI65" s="193" t="str">
        <f t="shared" si="12"/>
        <v/>
      </c>
      <c r="AJ65" s="193" t="str">
        <f t="shared" si="13"/>
        <v/>
      </c>
      <c r="AK65" s="193" t="str">
        <f t="shared" si="14"/>
        <v/>
      </c>
      <c r="AL65" s="193" t="str">
        <f t="shared" si="15"/>
        <v/>
      </c>
    </row>
    <row r="66" spans="14:38" hidden="1">
      <c r="N66" s="193">
        <f>'Data Entry'!A31</f>
        <v>24</v>
      </c>
      <c r="O66" s="193">
        <f>'SEM1 PATRAK-C'!H31</f>
        <v>0</v>
      </c>
      <c r="P66" s="193">
        <f>'SEM1 PATRAK-C'!M31</f>
        <v>0</v>
      </c>
      <c r="Q66" s="193">
        <f>'SEM1 PATRAK-C'!R31</f>
        <v>0</v>
      </c>
      <c r="R66" s="193">
        <f>'SEM1 PATRAK-C'!W31</f>
        <v>0</v>
      </c>
      <c r="S66" s="193">
        <f>'PATRAK-C'!K31</f>
        <v>0</v>
      </c>
      <c r="T66" s="193">
        <f>'PATRAK-C'!S31</f>
        <v>0</v>
      </c>
      <c r="U66" s="193">
        <f>'PATRAK-C'!AA31</f>
        <v>0</v>
      </c>
      <c r="V66" s="193">
        <f>'PATRAK-C'!AI31</f>
        <v>0</v>
      </c>
      <c r="W66" s="193" t="str">
        <f t="shared" si="0"/>
        <v>1</v>
      </c>
      <c r="X66" s="193" t="str">
        <f t="shared" si="1"/>
        <v>1</v>
      </c>
      <c r="Y66" s="193" t="str">
        <f t="shared" si="2"/>
        <v>1</v>
      </c>
      <c r="Z66" s="193" t="str">
        <f t="shared" si="3"/>
        <v>1</v>
      </c>
      <c r="AA66" s="193" t="str">
        <f t="shared" si="4"/>
        <v>1</v>
      </c>
      <c r="AB66" s="193" t="str">
        <f t="shared" si="5"/>
        <v>1</v>
      </c>
      <c r="AC66" s="193" t="str">
        <f t="shared" si="6"/>
        <v>1</v>
      </c>
      <c r="AD66" s="193" t="str">
        <f t="shared" si="7"/>
        <v>1</v>
      </c>
      <c r="AE66" s="193" t="str">
        <f t="shared" si="8"/>
        <v/>
      </c>
      <c r="AF66" s="193" t="str">
        <f t="shared" si="9"/>
        <v/>
      </c>
      <c r="AG66" s="193" t="str">
        <f t="shared" si="10"/>
        <v/>
      </c>
      <c r="AH66" s="193" t="str">
        <f t="shared" si="11"/>
        <v/>
      </c>
      <c r="AI66" s="193" t="str">
        <f t="shared" si="12"/>
        <v/>
      </c>
      <c r="AJ66" s="193" t="str">
        <f t="shared" si="13"/>
        <v/>
      </c>
      <c r="AK66" s="193" t="str">
        <f t="shared" si="14"/>
        <v/>
      </c>
      <c r="AL66" s="193" t="str">
        <f t="shared" si="15"/>
        <v/>
      </c>
    </row>
    <row r="67" spans="14:38" hidden="1">
      <c r="N67" s="193">
        <f>'Data Entry'!A32</f>
        <v>25</v>
      </c>
      <c r="O67" s="193">
        <f>'SEM1 PATRAK-C'!H32</f>
        <v>0</v>
      </c>
      <c r="P67" s="193">
        <f>'SEM1 PATRAK-C'!M32</f>
        <v>0</v>
      </c>
      <c r="Q67" s="193">
        <f>'SEM1 PATRAK-C'!R32</f>
        <v>0</v>
      </c>
      <c r="R67" s="193">
        <f>'SEM1 PATRAK-C'!W32</f>
        <v>0</v>
      </c>
      <c r="S67" s="193">
        <f>'PATRAK-C'!K32</f>
        <v>0</v>
      </c>
      <c r="T67" s="193">
        <f>'PATRAK-C'!S32</f>
        <v>0</v>
      </c>
      <c r="U67" s="193">
        <f>'PATRAK-C'!AA32</f>
        <v>0</v>
      </c>
      <c r="V67" s="193">
        <f>'PATRAK-C'!AI32</f>
        <v>0</v>
      </c>
      <c r="W67" s="193" t="str">
        <f t="shared" si="0"/>
        <v>1</v>
      </c>
      <c r="X67" s="193" t="str">
        <f t="shared" si="1"/>
        <v>1</v>
      </c>
      <c r="Y67" s="193" t="str">
        <f t="shared" si="2"/>
        <v>1</v>
      </c>
      <c r="Z67" s="193" t="str">
        <f t="shared" si="3"/>
        <v>1</v>
      </c>
      <c r="AA67" s="193" t="str">
        <f t="shared" si="4"/>
        <v>1</v>
      </c>
      <c r="AB67" s="193" t="str">
        <f t="shared" si="5"/>
        <v>1</v>
      </c>
      <c r="AC67" s="193" t="str">
        <f t="shared" si="6"/>
        <v>1</v>
      </c>
      <c r="AD67" s="193" t="str">
        <f t="shared" si="7"/>
        <v>1</v>
      </c>
      <c r="AE67" s="193" t="str">
        <f t="shared" si="8"/>
        <v/>
      </c>
      <c r="AF67" s="193" t="str">
        <f t="shared" si="9"/>
        <v/>
      </c>
      <c r="AG67" s="193" t="str">
        <f t="shared" si="10"/>
        <v/>
      </c>
      <c r="AH67" s="193" t="str">
        <f t="shared" si="11"/>
        <v/>
      </c>
      <c r="AI67" s="193" t="str">
        <f t="shared" si="12"/>
        <v/>
      </c>
      <c r="AJ67" s="193" t="str">
        <f t="shared" si="13"/>
        <v/>
      </c>
      <c r="AK67" s="193" t="str">
        <f t="shared" si="14"/>
        <v/>
      </c>
      <c r="AL67" s="193" t="str">
        <f t="shared" si="15"/>
        <v/>
      </c>
    </row>
    <row r="68" spans="14:38" hidden="1">
      <c r="N68" s="193">
        <f>'Data Entry'!A33</f>
        <v>26</v>
      </c>
      <c r="O68" s="193">
        <f>'SEM1 PATRAK-C'!H33</f>
        <v>0</v>
      </c>
      <c r="P68" s="193">
        <f>'SEM1 PATRAK-C'!M33</f>
        <v>0</v>
      </c>
      <c r="Q68" s="193">
        <f>'SEM1 PATRAK-C'!R33</f>
        <v>0</v>
      </c>
      <c r="R68" s="193">
        <f>'SEM1 PATRAK-C'!W33</f>
        <v>0</v>
      </c>
      <c r="S68" s="193">
        <f>'PATRAK-C'!K33</f>
        <v>0</v>
      </c>
      <c r="T68" s="193">
        <f>'PATRAK-C'!S33</f>
        <v>0</v>
      </c>
      <c r="U68" s="193">
        <f>'PATRAK-C'!AA33</f>
        <v>0</v>
      </c>
      <c r="V68" s="193">
        <f>'PATRAK-C'!AI33</f>
        <v>0</v>
      </c>
      <c r="W68" s="193" t="str">
        <f t="shared" si="0"/>
        <v>1</v>
      </c>
      <c r="X68" s="193" t="str">
        <f t="shared" si="1"/>
        <v>1</v>
      </c>
      <c r="Y68" s="193" t="str">
        <f t="shared" si="2"/>
        <v>1</v>
      </c>
      <c r="Z68" s="193" t="str">
        <f t="shared" si="3"/>
        <v>1</v>
      </c>
      <c r="AA68" s="193" t="str">
        <f t="shared" si="4"/>
        <v>1</v>
      </c>
      <c r="AB68" s="193" t="str">
        <f t="shared" si="5"/>
        <v>1</v>
      </c>
      <c r="AC68" s="193" t="str">
        <f t="shared" si="6"/>
        <v>1</v>
      </c>
      <c r="AD68" s="193" t="str">
        <f t="shared" si="7"/>
        <v>1</v>
      </c>
      <c r="AE68" s="193" t="str">
        <f t="shared" si="8"/>
        <v/>
      </c>
      <c r="AF68" s="193" t="str">
        <f t="shared" si="9"/>
        <v/>
      </c>
      <c r="AG68" s="193" t="str">
        <f t="shared" si="10"/>
        <v/>
      </c>
      <c r="AH68" s="193" t="str">
        <f t="shared" si="11"/>
        <v/>
      </c>
      <c r="AI68" s="193" t="str">
        <f t="shared" si="12"/>
        <v/>
      </c>
      <c r="AJ68" s="193" t="str">
        <f t="shared" si="13"/>
        <v/>
      </c>
      <c r="AK68" s="193" t="str">
        <f t="shared" si="14"/>
        <v/>
      </c>
      <c r="AL68" s="193" t="str">
        <f t="shared" si="15"/>
        <v/>
      </c>
    </row>
    <row r="69" spans="14:38" hidden="1">
      <c r="N69" s="193">
        <f>'Data Entry'!A34</f>
        <v>27</v>
      </c>
      <c r="O69" s="193">
        <f>'SEM1 PATRAK-C'!H34</f>
        <v>0</v>
      </c>
      <c r="P69" s="193">
        <f>'SEM1 PATRAK-C'!M34</f>
        <v>0</v>
      </c>
      <c r="Q69" s="193">
        <f>'SEM1 PATRAK-C'!R34</f>
        <v>0</v>
      </c>
      <c r="R69" s="193">
        <f>'SEM1 PATRAK-C'!W34</f>
        <v>0</v>
      </c>
      <c r="S69" s="193">
        <f>'PATRAK-C'!K34</f>
        <v>0</v>
      </c>
      <c r="T69" s="193">
        <f>'PATRAK-C'!S34</f>
        <v>0</v>
      </c>
      <c r="U69" s="193">
        <f>'PATRAK-C'!AA34</f>
        <v>0</v>
      </c>
      <c r="V69" s="193">
        <f>'PATRAK-C'!AI34</f>
        <v>0</v>
      </c>
      <c r="W69" s="193" t="str">
        <f t="shared" si="0"/>
        <v>1</v>
      </c>
      <c r="X69" s="193" t="str">
        <f t="shared" si="1"/>
        <v>1</v>
      </c>
      <c r="Y69" s="193" t="str">
        <f t="shared" si="2"/>
        <v>1</v>
      </c>
      <c r="Z69" s="193" t="str">
        <f t="shared" si="3"/>
        <v>1</v>
      </c>
      <c r="AA69" s="193" t="str">
        <f t="shared" si="4"/>
        <v>1</v>
      </c>
      <c r="AB69" s="193" t="str">
        <f t="shared" si="5"/>
        <v>1</v>
      </c>
      <c r="AC69" s="193" t="str">
        <f t="shared" si="6"/>
        <v>1</v>
      </c>
      <c r="AD69" s="193" t="str">
        <f t="shared" si="7"/>
        <v>1</v>
      </c>
      <c r="AE69" s="193" t="str">
        <f t="shared" si="8"/>
        <v/>
      </c>
      <c r="AF69" s="193" t="str">
        <f t="shared" si="9"/>
        <v/>
      </c>
      <c r="AG69" s="193" t="str">
        <f t="shared" si="10"/>
        <v/>
      </c>
      <c r="AH69" s="193" t="str">
        <f t="shared" si="11"/>
        <v/>
      </c>
      <c r="AI69" s="193" t="str">
        <f t="shared" si="12"/>
        <v/>
      </c>
      <c r="AJ69" s="193" t="str">
        <f t="shared" si="13"/>
        <v/>
      </c>
      <c r="AK69" s="193" t="str">
        <f t="shared" si="14"/>
        <v/>
      </c>
      <c r="AL69" s="193" t="str">
        <f t="shared" si="15"/>
        <v/>
      </c>
    </row>
    <row r="70" spans="14:38" hidden="1">
      <c r="N70" s="193">
        <f>'Data Entry'!A35</f>
        <v>28</v>
      </c>
      <c r="O70" s="193">
        <f>'SEM1 PATRAK-C'!H35</f>
        <v>0</v>
      </c>
      <c r="P70" s="193">
        <f>'SEM1 PATRAK-C'!M35</f>
        <v>0</v>
      </c>
      <c r="Q70" s="193">
        <f>'SEM1 PATRAK-C'!R35</f>
        <v>0</v>
      </c>
      <c r="R70" s="193">
        <f>'SEM1 PATRAK-C'!W35</f>
        <v>0</v>
      </c>
      <c r="S70" s="193">
        <f>'PATRAK-C'!K35</f>
        <v>0</v>
      </c>
      <c r="T70" s="193">
        <f>'PATRAK-C'!S35</f>
        <v>0</v>
      </c>
      <c r="U70" s="193">
        <f>'PATRAK-C'!AA35</f>
        <v>0</v>
      </c>
      <c r="V70" s="193">
        <f>'PATRAK-C'!AI35</f>
        <v>0</v>
      </c>
      <c r="W70" s="193" t="str">
        <f t="shared" si="0"/>
        <v>1</v>
      </c>
      <c r="X70" s="193" t="str">
        <f t="shared" si="1"/>
        <v>1</v>
      </c>
      <c r="Y70" s="193" t="str">
        <f t="shared" si="2"/>
        <v>1</v>
      </c>
      <c r="Z70" s="193" t="str">
        <f t="shared" si="3"/>
        <v>1</v>
      </c>
      <c r="AA70" s="193" t="str">
        <f t="shared" si="4"/>
        <v>1</v>
      </c>
      <c r="AB70" s="193" t="str">
        <f t="shared" si="5"/>
        <v>1</v>
      </c>
      <c r="AC70" s="193" t="str">
        <f t="shared" si="6"/>
        <v>1</v>
      </c>
      <c r="AD70" s="193" t="str">
        <f t="shared" si="7"/>
        <v>1</v>
      </c>
      <c r="AE70" s="193" t="str">
        <f t="shared" si="8"/>
        <v/>
      </c>
      <c r="AF70" s="193" t="str">
        <f t="shared" si="9"/>
        <v/>
      </c>
      <c r="AG70" s="193" t="str">
        <f t="shared" si="10"/>
        <v/>
      </c>
      <c r="AH70" s="193" t="str">
        <f t="shared" si="11"/>
        <v/>
      </c>
      <c r="AI70" s="193" t="str">
        <f t="shared" si="12"/>
        <v/>
      </c>
      <c r="AJ70" s="193" t="str">
        <f t="shared" si="13"/>
        <v/>
      </c>
      <c r="AK70" s="193" t="str">
        <f t="shared" si="14"/>
        <v/>
      </c>
      <c r="AL70" s="193" t="str">
        <f t="shared" si="15"/>
        <v/>
      </c>
    </row>
    <row r="71" spans="14:38" hidden="1">
      <c r="N71" s="193">
        <f>'Data Entry'!A36</f>
        <v>29</v>
      </c>
      <c r="O71" s="193">
        <f>'SEM1 PATRAK-C'!H36</f>
        <v>0</v>
      </c>
      <c r="P71" s="193">
        <f>'SEM1 PATRAK-C'!M36</f>
        <v>0</v>
      </c>
      <c r="Q71" s="193">
        <f>'SEM1 PATRAK-C'!R36</f>
        <v>0</v>
      </c>
      <c r="R71" s="193">
        <f>'SEM1 PATRAK-C'!W36</f>
        <v>0</v>
      </c>
      <c r="S71" s="193">
        <f>'PATRAK-C'!K36</f>
        <v>0</v>
      </c>
      <c r="T71" s="193">
        <f>'PATRAK-C'!S36</f>
        <v>0</v>
      </c>
      <c r="U71" s="193">
        <f>'PATRAK-C'!AA36</f>
        <v>0</v>
      </c>
      <c r="V71" s="193">
        <f>'PATRAK-C'!AI36</f>
        <v>0</v>
      </c>
      <c r="W71" s="193" t="str">
        <f t="shared" si="0"/>
        <v>1</v>
      </c>
      <c r="X71" s="193" t="str">
        <f t="shared" si="1"/>
        <v>1</v>
      </c>
      <c r="Y71" s="193" t="str">
        <f t="shared" si="2"/>
        <v>1</v>
      </c>
      <c r="Z71" s="193" t="str">
        <f t="shared" si="3"/>
        <v>1</v>
      </c>
      <c r="AA71" s="193" t="str">
        <f t="shared" si="4"/>
        <v>1</v>
      </c>
      <c r="AB71" s="193" t="str">
        <f t="shared" si="5"/>
        <v>1</v>
      </c>
      <c r="AC71" s="193" t="str">
        <f t="shared" si="6"/>
        <v>1</v>
      </c>
      <c r="AD71" s="193" t="str">
        <f t="shared" si="7"/>
        <v>1</v>
      </c>
      <c r="AE71" s="193" t="str">
        <f t="shared" si="8"/>
        <v/>
      </c>
      <c r="AF71" s="193" t="str">
        <f t="shared" si="9"/>
        <v/>
      </c>
      <c r="AG71" s="193" t="str">
        <f t="shared" si="10"/>
        <v/>
      </c>
      <c r="AH71" s="193" t="str">
        <f t="shared" si="11"/>
        <v/>
      </c>
      <c r="AI71" s="193" t="str">
        <f t="shared" si="12"/>
        <v/>
      </c>
      <c r="AJ71" s="193" t="str">
        <f t="shared" si="13"/>
        <v/>
      </c>
      <c r="AK71" s="193" t="str">
        <f t="shared" si="14"/>
        <v/>
      </c>
      <c r="AL71" s="193" t="str">
        <f t="shared" si="15"/>
        <v/>
      </c>
    </row>
    <row r="72" spans="14:38" hidden="1">
      <c r="N72" s="193">
        <f>'Data Entry'!A37</f>
        <v>30</v>
      </c>
      <c r="O72" s="193">
        <f>'SEM1 PATRAK-C'!H37</f>
        <v>0</v>
      </c>
      <c r="P72" s="193">
        <f>'SEM1 PATRAK-C'!M37</f>
        <v>0</v>
      </c>
      <c r="Q72" s="193">
        <f>'SEM1 PATRAK-C'!R37</f>
        <v>0</v>
      </c>
      <c r="R72" s="193">
        <f>'SEM1 PATRAK-C'!W37</f>
        <v>0</v>
      </c>
      <c r="S72" s="193">
        <f>'PATRAK-C'!K37</f>
        <v>0</v>
      </c>
      <c r="T72" s="193">
        <f>'PATRAK-C'!S37</f>
        <v>0</v>
      </c>
      <c r="U72" s="193">
        <f>'PATRAK-C'!AA37</f>
        <v>0</v>
      </c>
      <c r="V72" s="193">
        <f>'PATRAK-C'!AI37</f>
        <v>0</v>
      </c>
      <c r="W72" s="193" t="str">
        <f t="shared" si="0"/>
        <v>1</v>
      </c>
      <c r="X72" s="193" t="str">
        <f t="shared" si="1"/>
        <v>1</v>
      </c>
      <c r="Y72" s="193" t="str">
        <f t="shared" si="2"/>
        <v>1</v>
      </c>
      <c r="Z72" s="193" t="str">
        <f t="shared" si="3"/>
        <v>1</v>
      </c>
      <c r="AA72" s="193" t="str">
        <f t="shared" si="4"/>
        <v>1</v>
      </c>
      <c r="AB72" s="193" t="str">
        <f t="shared" si="5"/>
        <v>1</v>
      </c>
      <c r="AC72" s="193" t="str">
        <f t="shared" si="6"/>
        <v>1</v>
      </c>
      <c r="AD72" s="193" t="str">
        <f t="shared" si="7"/>
        <v>1</v>
      </c>
      <c r="AE72" s="193" t="str">
        <f t="shared" si="8"/>
        <v/>
      </c>
      <c r="AF72" s="193" t="str">
        <f t="shared" si="9"/>
        <v/>
      </c>
      <c r="AG72" s="193" t="str">
        <f t="shared" si="10"/>
        <v/>
      </c>
      <c r="AH72" s="193" t="str">
        <f t="shared" si="11"/>
        <v/>
      </c>
      <c r="AI72" s="193" t="str">
        <f t="shared" si="12"/>
        <v/>
      </c>
      <c r="AJ72" s="193" t="str">
        <f t="shared" si="13"/>
        <v/>
      </c>
      <c r="AK72" s="193" t="str">
        <f t="shared" si="14"/>
        <v/>
      </c>
      <c r="AL72" s="193" t="str">
        <f t="shared" si="15"/>
        <v/>
      </c>
    </row>
    <row r="73" spans="14:38" hidden="1">
      <c r="N73" s="193">
        <f>'Data Entry'!A38</f>
        <v>31</v>
      </c>
      <c r="O73" s="193">
        <f>'SEM1 PATRAK-C'!H38</f>
        <v>0</v>
      </c>
      <c r="P73" s="193">
        <f>'SEM1 PATRAK-C'!M38</f>
        <v>0</v>
      </c>
      <c r="Q73" s="193">
        <f>'SEM1 PATRAK-C'!R38</f>
        <v>0</v>
      </c>
      <c r="R73" s="193">
        <f>'SEM1 PATRAK-C'!W38</f>
        <v>0</v>
      </c>
      <c r="S73" s="193">
        <f>'PATRAK-C'!K38</f>
        <v>0</v>
      </c>
      <c r="T73" s="193">
        <f>'PATRAK-C'!S38</f>
        <v>0</v>
      </c>
      <c r="U73" s="193">
        <f>'PATRAK-C'!AA38</f>
        <v>0</v>
      </c>
      <c r="V73" s="193">
        <f>'PATRAK-C'!AI38</f>
        <v>0</v>
      </c>
      <c r="W73" s="193" t="str">
        <f t="shared" si="0"/>
        <v>1</v>
      </c>
      <c r="X73" s="193" t="str">
        <f t="shared" si="1"/>
        <v>1</v>
      </c>
      <c r="Y73" s="193" t="str">
        <f t="shared" si="2"/>
        <v>1</v>
      </c>
      <c r="Z73" s="193" t="str">
        <f t="shared" si="3"/>
        <v>1</v>
      </c>
      <c r="AA73" s="193" t="str">
        <f t="shared" si="4"/>
        <v>1</v>
      </c>
      <c r="AB73" s="193" t="str">
        <f t="shared" si="5"/>
        <v>1</v>
      </c>
      <c r="AC73" s="193" t="str">
        <f t="shared" si="6"/>
        <v>1</v>
      </c>
      <c r="AD73" s="193" t="str">
        <f t="shared" si="7"/>
        <v>1</v>
      </c>
      <c r="AE73" s="193" t="str">
        <f t="shared" si="8"/>
        <v/>
      </c>
      <c r="AF73" s="193" t="str">
        <f t="shared" si="9"/>
        <v/>
      </c>
      <c r="AG73" s="193" t="str">
        <f t="shared" si="10"/>
        <v/>
      </c>
      <c r="AH73" s="193" t="str">
        <f t="shared" si="11"/>
        <v/>
      </c>
      <c r="AI73" s="193" t="str">
        <f t="shared" si="12"/>
        <v/>
      </c>
      <c r="AJ73" s="193" t="str">
        <f t="shared" si="13"/>
        <v/>
      </c>
      <c r="AK73" s="193" t="str">
        <f t="shared" si="14"/>
        <v/>
      </c>
      <c r="AL73" s="193" t="str">
        <f t="shared" si="15"/>
        <v/>
      </c>
    </row>
    <row r="74" spans="14:38" hidden="1">
      <c r="N74" s="193">
        <f>'Data Entry'!A39</f>
        <v>32</v>
      </c>
      <c r="O74" s="193">
        <f>'SEM1 PATRAK-C'!H39</f>
        <v>0</v>
      </c>
      <c r="P74" s="193">
        <f>'SEM1 PATRAK-C'!M39</f>
        <v>0</v>
      </c>
      <c r="Q74" s="193">
        <f>'SEM1 PATRAK-C'!R39</f>
        <v>0</v>
      </c>
      <c r="R74" s="193">
        <f>'SEM1 PATRAK-C'!W39</f>
        <v>0</v>
      </c>
      <c r="S74" s="193">
        <f>'PATRAK-C'!K39</f>
        <v>0</v>
      </c>
      <c r="T74" s="193">
        <f>'PATRAK-C'!S39</f>
        <v>0</v>
      </c>
      <c r="U74" s="193">
        <f>'PATRAK-C'!AA39</f>
        <v>0</v>
      </c>
      <c r="V74" s="193">
        <f>'PATRAK-C'!AI39</f>
        <v>0</v>
      </c>
      <c r="W74" s="193" t="str">
        <f t="shared" si="0"/>
        <v>1</v>
      </c>
      <c r="X74" s="193" t="str">
        <f t="shared" si="1"/>
        <v>1</v>
      </c>
      <c r="Y74" s="193" t="str">
        <f t="shared" si="2"/>
        <v>1</v>
      </c>
      <c r="Z74" s="193" t="str">
        <f t="shared" si="3"/>
        <v>1</v>
      </c>
      <c r="AA74" s="193" t="str">
        <f t="shared" si="4"/>
        <v>1</v>
      </c>
      <c r="AB74" s="193" t="str">
        <f t="shared" si="5"/>
        <v>1</v>
      </c>
      <c r="AC74" s="193" t="str">
        <f t="shared" si="6"/>
        <v>1</v>
      </c>
      <c r="AD74" s="193" t="str">
        <f t="shared" si="7"/>
        <v>1</v>
      </c>
      <c r="AE74" s="193" t="str">
        <f t="shared" si="8"/>
        <v/>
      </c>
      <c r="AF74" s="193" t="str">
        <f t="shared" si="9"/>
        <v/>
      </c>
      <c r="AG74" s="193" t="str">
        <f t="shared" si="10"/>
        <v/>
      </c>
      <c r="AH74" s="193" t="str">
        <f t="shared" si="11"/>
        <v/>
      </c>
      <c r="AI74" s="193" t="str">
        <f t="shared" si="12"/>
        <v/>
      </c>
      <c r="AJ74" s="193" t="str">
        <f t="shared" si="13"/>
        <v/>
      </c>
      <c r="AK74" s="193" t="str">
        <f t="shared" si="14"/>
        <v/>
      </c>
      <c r="AL74" s="193" t="str">
        <f t="shared" si="15"/>
        <v/>
      </c>
    </row>
    <row r="75" spans="14:38" hidden="1">
      <c r="N75" s="193">
        <f>'Data Entry'!A40</f>
        <v>33</v>
      </c>
      <c r="O75" s="193">
        <f>'SEM1 PATRAK-C'!H40</f>
        <v>0</v>
      </c>
      <c r="P75" s="193">
        <f>'SEM1 PATRAK-C'!M40</f>
        <v>0</v>
      </c>
      <c r="Q75" s="193">
        <f>'SEM1 PATRAK-C'!R40</f>
        <v>0</v>
      </c>
      <c r="R75" s="193">
        <f>'SEM1 PATRAK-C'!W40</f>
        <v>0</v>
      </c>
      <c r="S75" s="193">
        <f>'PATRAK-C'!K40</f>
        <v>0</v>
      </c>
      <c r="T75" s="193">
        <f>'PATRAK-C'!S40</f>
        <v>0</v>
      </c>
      <c r="U75" s="193">
        <f>'PATRAK-C'!AA40</f>
        <v>0</v>
      </c>
      <c r="V75" s="193">
        <f>'PATRAK-C'!AI40</f>
        <v>0</v>
      </c>
      <c r="W75" s="193" t="str">
        <f t="shared" ref="W75:W102" si="16">IF($N75="","",IF(O75&lt;=40,"1",""))</f>
        <v>1</v>
      </c>
      <c r="X75" s="193" t="str">
        <f t="shared" ref="X75:X102" si="17">IF($N75="","",IF(P75&lt;=40,"1",""))</f>
        <v>1</v>
      </c>
      <c r="Y75" s="193" t="str">
        <f t="shared" ref="Y75:Y102" si="18">IF($N75="","",IF(Q75&lt;=40,"1",""))</f>
        <v>1</v>
      </c>
      <c r="Z75" s="193" t="str">
        <f t="shared" ref="Z75:Z102" si="19">IF($N75="","",IF(R75&lt;=40,"1",""))</f>
        <v>1</v>
      </c>
      <c r="AA75" s="193" t="str">
        <f t="shared" ref="AA75:AA102" si="20">IF($N75="","",IF(S75&lt;=80,"1",""))</f>
        <v>1</v>
      </c>
      <c r="AB75" s="193" t="str">
        <f t="shared" ref="AB75:AB102" si="21">IF($N75="","",IF(T75&lt;=80,"1",""))</f>
        <v>1</v>
      </c>
      <c r="AC75" s="193" t="str">
        <f t="shared" ref="AC75:AC102" si="22">IF($N75="","",IF(U75&lt;=80,"1",""))</f>
        <v>1</v>
      </c>
      <c r="AD75" s="193" t="str">
        <f t="shared" ref="AD75:AD102" si="23">IF($N75="","",IF(V75&lt;=80,"1",""))</f>
        <v>1</v>
      </c>
      <c r="AE75" s="193" t="str">
        <f t="shared" ref="AE75:AE102" si="24">IF($N75="","",IF(O75&gt;=80,"1",""))</f>
        <v/>
      </c>
      <c r="AF75" s="193" t="str">
        <f t="shared" ref="AF75:AF102" si="25">IF($N75="","",IF(P75&gt;=80,"1",""))</f>
        <v/>
      </c>
      <c r="AG75" s="193" t="str">
        <f t="shared" ref="AG75:AG102" si="26">IF($N75="","",IF(Q75&gt;=80,"1",""))</f>
        <v/>
      </c>
      <c r="AH75" s="193" t="str">
        <f t="shared" ref="AH75:AH102" si="27">IF($N75="","",IF(R75&gt;=80,"1",""))</f>
        <v/>
      </c>
      <c r="AI75" s="193" t="str">
        <f t="shared" ref="AI75:AI102" si="28">IF($N75="","",IF(S75&gt;=160,"1",""))</f>
        <v/>
      </c>
      <c r="AJ75" s="193" t="str">
        <f t="shared" ref="AJ75:AJ102" si="29">IF($N75="","",IF(T75&gt;=160,"1",""))</f>
        <v/>
      </c>
      <c r="AK75" s="193" t="str">
        <f t="shared" ref="AK75:AK102" si="30">IF($N75="","",IF(U75&gt;=160,"1",""))</f>
        <v/>
      </c>
      <c r="AL75" s="193" t="str">
        <f t="shared" ref="AL75:AL102" si="31">IF($N75="","",IF(V75&gt;=160,"1",""))</f>
        <v/>
      </c>
    </row>
    <row r="76" spans="14:38" hidden="1">
      <c r="N76" s="193">
        <f>'Data Entry'!A41</f>
        <v>34</v>
      </c>
      <c r="O76" s="193">
        <f>'SEM1 PATRAK-C'!H41</f>
        <v>0</v>
      </c>
      <c r="P76" s="193">
        <f>'SEM1 PATRAK-C'!M41</f>
        <v>0</v>
      </c>
      <c r="Q76" s="193">
        <f>'SEM1 PATRAK-C'!R41</f>
        <v>0</v>
      </c>
      <c r="R76" s="193">
        <f>'SEM1 PATRAK-C'!W41</f>
        <v>0</v>
      </c>
      <c r="S76" s="193">
        <f>'PATRAK-C'!K41</f>
        <v>0</v>
      </c>
      <c r="T76" s="193">
        <f>'PATRAK-C'!S41</f>
        <v>0</v>
      </c>
      <c r="U76" s="193">
        <f>'PATRAK-C'!AA41</f>
        <v>0</v>
      </c>
      <c r="V76" s="193">
        <f>'PATRAK-C'!AI41</f>
        <v>0</v>
      </c>
      <c r="W76" s="193" t="str">
        <f t="shared" si="16"/>
        <v>1</v>
      </c>
      <c r="X76" s="193" t="str">
        <f t="shared" si="17"/>
        <v>1</v>
      </c>
      <c r="Y76" s="193" t="str">
        <f t="shared" si="18"/>
        <v>1</v>
      </c>
      <c r="Z76" s="193" t="str">
        <f t="shared" si="19"/>
        <v>1</v>
      </c>
      <c r="AA76" s="193" t="str">
        <f t="shared" si="20"/>
        <v>1</v>
      </c>
      <c r="AB76" s="193" t="str">
        <f t="shared" si="21"/>
        <v>1</v>
      </c>
      <c r="AC76" s="193" t="str">
        <f t="shared" si="22"/>
        <v>1</v>
      </c>
      <c r="AD76" s="193" t="str">
        <f t="shared" si="23"/>
        <v>1</v>
      </c>
      <c r="AE76" s="193" t="str">
        <f t="shared" si="24"/>
        <v/>
      </c>
      <c r="AF76" s="193" t="str">
        <f t="shared" si="25"/>
        <v/>
      </c>
      <c r="AG76" s="193" t="str">
        <f t="shared" si="26"/>
        <v/>
      </c>
      <c r="AH76" s="193" t="str">
        <f t="shared" si="27"/>
        <v/>
      </c>
      <c r="AI76" s="193" t="str">
        <f t="shared" si="28"/>
        <v/>
      </c>
      <c r="AJ76" s="193" t="str">
        <f t="shared" si="29"/>
        <v/>
      </c>
      <c r="AK76" s="193" t="str">
        <f t="shared" si="30"/>
        <v/>
      </c>
      <c r="AL76" s="193" t="str">
        <f t="shared" si="31"/>
        <v/>
      </c>
    </row>
    <row r="77" spans="14:38" hidden="1">
      <c r="N77" s="193">
        <f>'Data Entry'!A42</f>
        <v>35</v>
      </c>
      <c r="O77" s="193">
        <f>'SEM1 PATRAK-C'!H42</f>
        <v>0</v>
      </c>
      <c r="P77" s="193">
        <f>'SEM1 PATRAK-C'!M42</f>
        <v>0</v>
      </c>
      <c r="Q77" s="193">
        <f>'SEM1 PATRAK-C'!R42</f>
        <v>0</v>
      </c>
      <c r="R77" s="193">
        <f>'SEM1 PATRAK-C'!W42</f>
        <v>0</v>
      </c>
      <c r="S77" s="193">
        <f>'PATRAK-C'!K42</f>
        <v>0</v>
      </c>
      <c r="T77" s="193">
        <f>'PATRAK-C'!S42</f>
        <v>0</v>
      </c>
      <c r="U77" s="193">
        <f>'PATRAK-C'!AA42</f>
        <v>0</v>
      </c>
      <c r="V77" s="193">
        <f>'PATRAK-C'!AI42</f>
        <v>0</v>
      </c>
      <c r="W77" s="193" t="str">
        <f t="shared" si="16"/>
        <v>1</v>
      </c>
      <c r="X77" s="193" t="str">
        <f t="shared" si="17"/>
        <v>1</v>
      </c>
      <c r="Y77" s="193" t="str">
        <f t="shared" si="18"/>
        <v>1</v>
      </c>
      <c r="Z77" s="193" t="str">
        <f t="shared" si="19"/>
        <v>1</v>
      </c>
      <c r="AA77" s="193" t="str">
        <f t="shared" si="20"/>
        <v>1</v>
      </c>
      <c r="AB77" s="193" t="str">
        <f t="shared" si="21"/>
        <v>1</v>
      </c>
      <c r="AC77" s="193" t="str">
        <f t="shared" si="22"/>
        <v>1</v>
      </c>
      <c r="AD77" s="193" t="str">
        <f t="shared" si="23"/>
        <v>1</v>
      </c>
      <c r="AE77" s="193" t="str">
        <f t="shared" si="24"/>
        <v/>
      </c>
      <c r="AF77" s="193" t="str">
        <f t="shared" si="25"/>
        <v/>
      </c>
      <c r="AG77" s="193" t="str">
        <f t="shared" si="26"/>
        <v/>
      </c>
      <c r="AH77" s="193" t="str">
        <f t="shared" si="27"/>
        <v/>
      </c>
      <c r="AI77" s="193" t="str">
        <f t="shared" si="28"/>
        <v/>
      </c>
      <c r="AJ77" s="193" t="str">
        <f t="shared" si="29"/>
        <v/>
      </c>
      <c r="AK77" s="193" t="str">
        <f t="shared" si="30"/>
        <v/>
      </c>
      <c r="AL77" s="193" t="str">
        <f t="shared" si="31"/>
        <v/>
      </c>
    </row>
    <row r="78" spans="14:38" hidden="1">
      <c r="N78" s="193">
        <f>'Data Entry'!A43</f>
        <v>36</v>
      </c>
      <c r="O78" s="193">
        <f>'SEM1 PATRAK-C'!H43</f>
        <v>0</v>
      </c>
      <c r="P78" s="193">
        <f>'SEM1 PATRAK-C'!M43</f>
        <v>0</v>
      </c>
      <c r="Q78" s="193">
        <f>'SEM1 PATRAK-C'!R43</f>
        <v>0</v>
      </c>
      <c r="R78" s="193">
        <f>'SEM1 PATRAK-C'!W43</f>
        <v>0</v>
      </c>
      <c r="S78" s="193">
        <f>'PATRAK-C'!K43</f>
        <v>0</v>
      </c>
      <c r="T78" s="193">
        <f>'PATRAK-C'!S43</f>
        <v>0</v>
      </c>
      <c r="U78" s="193">
        <f>'PATRAK-C'!AA43</f>
        <v>0</v>
      </c>
      <c r="V78" s="193">
        <f>'PATRAK-C'!AI43</f>
        <v>0</v>
      </c>
      <c r="W78" s="193" t="str">
        <f t="shared" si="16"/>
        <v>1</v>
      </c>
      <c r="X78" s="193" t="str">
        <f t="shared" si="17"/>
        <v>1</v>
      </c>
      <c r="Y78" s="193" t="str">
        <f t="shared" si="18"/>
        <v>1</v>
      </c>
      <c r="Z78" s="193" t="str">
        <f t="shared" si="19"/>
        <v>1</v>
      </c>
      <c r="AA78" s="193" t="str">
        <f t="shared" si="20"/>
        <v>1</v>
      </c>
      <c r="AB78" s="193" t="str">
        <f t="shared" si="21"/>
        <v>1</v>
      </c>
      <c r="AC78" s="193" t="str">
        <f t="shared" si="22"/>
        <v>1</v>
      </c>
      <c r="AD78" s="193" t="str">
        <f t="shared" si="23"/>
        <v>1</v>
      </c>
      <c r="AE78" s="193" t="str">
        <f t="shared" si="24"/>
        <v/>
      </c>
      <c r="AF78" s="193" t="str">
        <f t="shared" si="25"/>
        <v/>
      </c>
      <c r="AG78" s="193" t="str">
        <f t="shared" si="26"/>
        <v/>
      </c>
      <c r="AH78" s="193" t="str">
        <f t="shared" si="27"/>
        <v/>
      </c>
      <c r="AI78" s="193" t="str">
        <f t="shared" si="28"/>
        <v/>
      </c>
      <c r="AJ78" s="193" t="str">
        <f t="shared" si="29"/>
        <v/>
      </c>
      <c r="AK78" s="193" t="str">
        <f t="shared" si="30"/>
        <v/>
      </c>
      <c r="AL78" s="193" t="str">
        <f t="shared" si="31"/>
        <v/>
      </c>
    </row>
    <row r="79" spans="14:38" hidden="1">
      <c r="N79" s="193">
        <f>'Data Entry'!A44</f>
        <v>37</v>
      </c>
      <c r="O79" s="193">
        <f>'SEM1 PATRAK-C'!H44</f>
        <v>0</v>
      </c>
      <c r="P79" s="193">
        <f>'SEM1 PATRAK-C'!M44</f>
        <v>0</v>
      </c>
      <c r="Q79" s="193">
        <f>'SEM1 PATRAK-C'!R44</f>
        <v>0</v>
      </c>
      <c r="R79" s="193">
        <f>'SEM1 PATRAK-C'!W44</f>
        <v>0</v>
      </c>
      <c r="S79" s="193">
        <f>'PATRAK-C'!K44</f>
        <v>0</v>
      </c>
      <c r="T79" s="193">
        <f>'PATRAK-C'!S44</f>
        <v>0</v>
      </c>
      <c r="U79" s="193">
        <f>'PATRAK-C'!AA44</f>
        <v>0</v>
      </c>
      <c r="V79" s="193">
        <f>'PATRAK-C'!AI44</f>
        <v>0</v>
      </c>
      <c r="W79" s="193" t="str">
        <f t="shared" si="16"/>
        <v>1</v>
      </c>
      <c r="X79" s="193" t="str">
        <f t="shared" si="17"/>
        <v>1</v>
      </c>
      <c r="Y79" s="193" t="str">
        <f t="shared" si="18"/>
        <v>1</v>
      </c>
      <c r="Z79" s="193" t="str">
        <f t="shared" si="19"/>
        <v>1</v>
      </c>
      <c r="AA79" s="193" t="str">
        <f t="shared" si="20"/>
        <v>1</v>
      </c>
      <c r="AB79" s="193" t="str">
        <f t="shared" si="21"/>
        <v>1</v>
      </c>
      <c r="AC79" s="193" t="str">
        <f t="shared" si="22"/>
        <v>1</v>
      </c>
      <c r="AD79" s="193" t="str">
        <f t="shared" si="23"/>
        <v>1</v>
      </c>
      <c r="AE79" s="193" t="str">
        <f t="shared" si="24"/>
        <v/>
      </c>
      <c r="AF79" s="193" t="str">
        <f t="shared" si="25"/>
        <v/>
      </c>
      <c r="AG79" s="193" t="str">
        <f t="shared" si="26"/>
        <v/>
      </c>
      <c r="AH79" s="193" t="str">
        <f t="shared" si="27"/>
        <v/>
      </c>
      <c r="AI79" s="193" t="str">
        <f t="shared" si="28"/>
        <v/>
      </c>
      <c r="AJ79" s="193" t="str">
        <f t="shared" si="29"/>
        <v/>
      </c>
      <c r="AK79" s="193" t="str">
        <f t="shared" si="30"/>
        <v/>
      </c>
      <c r="AL79" s="193" t="str">
        <f t="shared" si="31"/>
        <v/>
      </c>
    </row>
    <row r="80" spans="14:38" hidden="1">
      <c r="N80" s="193">
        <f>'Data Entry'!A45</f>
        <v>38</v>
      </c>
      <c r="O80" s="193">
        <f>'SEM1 PATRAK-C'!H45</f>
        <v>0</v>
      </c>
      <c r="P80" s="193">
        <f>'SEM1 PATRAK-C'!M45</f>
        <v>0</v>
      </c>
      <c r="Q80" s="193">
        <f>'SEM1 PATRAK-C'!R45</f>
        <v>0</v>
      </c>
      <c r="R80" s="193">
        <f>'SEM1 PATRAK-C'!W45</f>
        <v>0</v>
      </c>
      <c r="S80" s="193">
        <f>'PATRAK-C'!K45</f>
        <v>0</v>
      </c>
      <c r="T80" s="193">
        <f>'PATRAK-C'!S45</f>
        <v>0</v>
      </c>
      <c r="U80" s="193">
        <f>'PATRAK-C'!AA45</f>
        <v>0</v>
      </c>
      <c r="V80" s="193">
        <f>'PATRAK-C'!AI45</f>
        <v>0</v>
      </c>
      <c r="W80" s="193" t="str">
        <f t="shared" si="16"/>
        <v>1</v>
      </c>
      <c r="X80" s="193" t="str">
        <f t="shared" si="17"/>
        <v>1</v>
      </c>
      <c r="Y80" s="193" t="str">
        <f t="shared" si="18"/>
        <v>1</v>
      </c>
      <c r="Z80" s="193" t="str">
        <f t="shared" si="19"/>
        <v>1</v>
      </c>
      <c r="AA80" s="193" t="str">
        <f t="shared" si="20"/>
        <v>1</v>
      </c>
      <c r="AB80" s="193" t="str">
        <f t="shared" si="21"/>
        <v>1</v>
      </c>
      <c r="AC80" s="193" t="str">
        <f t="shared" si="22"/>
        <v>1</v>
      </c>
      <c r="AD80" s="193" t="str">
        <f t="shared" si="23"/>
        <v>1</v>
      </c>
      <c r="AE80" s="193" t="str">
        <f t="shared" si="24"/>
        <v/>
      </c>
      <c r="AF80" s="193" t="str">
        <f t="shared" si="25"/>
        <v/>
      </c>
      <c r="AG80" s="193" t="str">
        <f t="shared" si="26"/>
        <v/>
      </c>
      <c r="AH80" s="193" t="str">
        <f t="shared" si="27"/>
        <v/>
      </c>
      <c r="AI80" s="193" t="str">
        <f t="shared" si="28"/>
        <v/>
      </c>
      <c r="AJ80" s="193" t="str">
        <f t="shared" si="29"/>
        <v/>
      </c>
      <c r="AK80" s="193" t="str">
        <f t="shared" si="30"/>
        <v/>
      </c>
      <c r="AL80" s="193" t="str">
        <f t="shared" si="31"/>
        <v/>
      </c>
    </row>
    <row r="81" spans="14:38" hidden="1">
      <c r="N81" s="193">
        <f>'Data Entry'!A46</f>
        <v>39</v>
      </c>
      <c r="O81" s="193">
        <f>'SEM1 PATRAK-C'!H46</f>
        <v>0</v>
      </c>
      <c r="P81" s="193">
        <f>'SEM1 PATRAK-C'!M46</f>
        <v>0</v>
      </c>
      <c r="Q81" s="193">
        <f>'SEM1 PATRAK-C'!R46</f>
        <v>0</v>
      </c>
      <c r="R81" s="193">
        <f>'SEM1 PATRAK-C'!W46</f>
        <v>0</v>
      </c>
      <c r="S81" s="193">
        <f>'PATRAK-C'!K46</f>
        <v>0</v>
      </c>
      <c r="T81" s="193">
        <f>'PATRAK-C'!S46</f>
        <v>0</v>
      </c>
      <c r="U81" s="193">
        <f>'PATRAK-C'!AA46</f>
        <v>0</v>
      </c>
      <c r="V81" s="193">
        <f>'PATRAK-C'!AI46</f>
        <v>0</v>
      </c>
      <c r="W81" s="193" t="str">
        <f t="shared" si="16"/>
        <v>1</v>
      </c>
      <c r="X81" s="193" t="str">
        <f t="shared" si="17"/>
        <v>1</v>
      </c>
      <c r="Y81" s="193" t="str">
        <f t="shared" si="18"/>
        <v>1</v>
      </c>
      <c r="Z81" s="193" t="str">
        <f t="shared" si="19"/>
        <v>1</v>
      </c>
      <c r="AA81" s="193" t="str">
        <f t="shared" si="20"/>
        <v>1</v>
      </c>
      <c r="AB81" s="193" t="str">
        <f t="shared" si="21"/>
        <v>1</v>
      </c>
      <c r="AC81" s="193" t="str">
        <f t="shared" si="22"/>
        <v>1</v>
      </c>
      <c r="AD81" s="193" t="str">
        <f t="shared" si="23"/>
        <v>1</v>
      </c>
      <c r="AE81" s="193" t="str">
        <f t="shared" si="24"/>
        <v/>
      </c>
      <c r="AF81" s="193" t="str">
        <f t="shared" si="25"/>
        <v/>
      </c>
      <c r="AG81" s="193" t="str">
        <f t="shared" si="26"/>
        <v/>
      </c>
      <c r="AH81" s="193" t="str">
        <f t="shared" si="27"/>
        <v/>
      </c>
      <c r="AI81" s="193" t="str">
        <f t="shared" si="28"/>
        <v/>
      </c>
      <c r="AJ81" s="193" t="str">
        <f t="shared" si="29"/>
        <v/>
      </c>
      <c r="AK81" s="193" t="str">
        <f t="shared" si="30"/>
        <v/>
      </c>
      <c r="AL81" s="193" t="str">
        <f t="shared" si="31"/>
        <v/>
      </c>
    </row>
    <row r="82" spans="14:38" hidden="1">
      <c r="N82" s="193">
        <f>'Data Entry'!A47</f>
        <v>40</v>
      </c>
      <c r="O82" s="193">
        <f>'SEM1 PATRAK-C'!H47</f>
        <v>0</v>
      </c>
      <c r="P82" s="193">
        <f>'SEM1 PATRAK-C'!M47</f>
        <v>0</v>
      </c>
      <c r="Q82" s="193">
        <f>'SEM1 PATRAK-C'!R47</f>
        <v>0</v>
      </c>
      <c r="R82" s="193">
        <f>'SEM1 PATRAK-C'!W47</f>
        <v>0</v>
      </c>
      <c r="S82" s="193">
        <f>'PATRAK-C'!K47</f>
        <v>0</v>
      </c>
      <c r="T82" s="193">
        <f>'PATRAK-C'!S47</f>
        <v>0</v>
      </c>
      <c r="U82" s="193">
        <f>'PATRAK-C'!AA47</f>
        <v>0</v>
      </c>
      <c r="V82" s="193">
        <f>'PATRAK-C'!AI47</f>
        <v>0</v>
      </c>
      <c r="W82" s="193" t="str">
        <f t="shared" si="16"/>
        <v>1</v>
      </c>
      <c r="X82" s="193" t="str">
        <f t="shared" si="17"/>
        <v>1</v>
      </c>
      <c r="Y82" s="193" t="str">
        <f t="shared" si="18"/>
        <v>1</v>
      </c>
      <c r="Z82" s="193" t="str">
        <f t="shared" si="19"/>
        <v>1</v>
      </c>
      <c r="AA82" s="193" t="str">
        <f t="shared" si="20"/>
        <v>1</v>
      </c>
      <c r="AB82" s="193" t="str">
        <f t="shared" si="21"/>
        <v>1</v>
      </c>
      <c r="AC82" s="193" t="str">
        <f t="shared" si="22"/>
        <v>1</v>
      </c>
      <c r="AD82" s="193" t="str">
        <f t="shared" si="23"/>
        <v>1</v>
      </c>
      <c r="AE82" s="193" t="str">
        <f t="shared" si="24"/>
        <v/>
      </c>
      <c r="AF82" s="193" t="str">
        <f t="shared" si="25"/>
        <v/>
      </c>
      <c r="AG82" s="193" t="str">
        <f t="shared" si="26"/>
        <v/>
      </c>
      <c r="AH82" s="193" t="str">
        <f t="shared" si="27"/>
        <v/>
      </c>
      <c r="AI82" s="193" t="str">
        <f t="shared" si="28"/>
        <v/>
      </c>
      <c r="AJ82" s="193" t="str">
        <f t="shared" si="29"/>
        <v/>
      </c>
      <c r="AK82" s="193" t="str">
        <f t="shared" si="30"/>
        <v/>
      </c>
      <c r="AL82" s="193" t="str">
        <f t="shared" si="31"/>
        <v/>
      </c>
    </row>
    <row r="83" spans="14:38" hidden="1">
      <c r="N83" s="193">
        <f>'Data Entry'!A48</f>
        <v>41</v>
      </c>
      <c r="O83" s="193">
        <f>'SEM1 PATRAK-C'!H48</f>
        <v>0</v>
      </c>
      <c r="P83" s="193">
        <f>'SEM1 PATRAK-C'!M48</f>
        <v>0</v>
      </c>
      <c r="Q83" s="193">
        <f>'SEM1 PATRAK-C'!R48</f>
        <v>0</v>
      </c>
      <c r="R83" s="193">
        <f>'SEM1 PATRAK-C'!W48</f>
        <v>0</v>
      </c>
      <c r="S83" s="193">
        <f>'PATRAK-C'!K48</f>
        <v>0</v>
      </c>
      <c r="T83" s="193">
        <f>'PATRAK-C'!S48</f>
        <v>0</v>
      </c>
      <c r="U83" s="193">
        <f>'PATRAK-C'!AA48</f>
        <v>0</v>
      </c>
      <c r="V83" s="193">
        <f>'PATRAK-C'!AI48</f>
        <v>0</v>
      </c>
      <c r="W83" s="193" t="str">
        <f t="shared" si="16"/>
        <v>1</v>
      </c>
      <c r="X83" s="193" t="str">
        <f t="shared" si="17"/>
        <v>1</v>
      </c>
      <c r="Y83" s="193" t="str">
        <f t="shared" si="18"/>
        <v>1</v>
      </c>
      <c r="Z83" s="193" t="str">
        <f t="shared" si="19"/>
        <v>1</v>
      </c>
      <c r="AA83" s="193" t="str">
        <f t="shared" si="20"/>
        <v>1</v>
      </c>
      <c r="AB83" s="193" t="str">
        <f t="shared" si="21"/>
        <v>1</v>
      </c>
      <c r="AC83" s="193" t="str">
        <f t="shared" si="22"/>
        <v>1</v>
      </c>
      <c r="AD83" s="193" t="str">
        <f t="shared" si="23"/>
        <v>1</v>
      </c>
      <c r="AE83" s="193" t="str">
        <f t="shared" si="24"/>
        <v/>
      </c>
      <c r="AF83" s="193" t="str">
        <f t="shared" si="25"/>
        <v/>
      </c>
      <c r="AG83" s="193" t="str">
        <f t="shared" si="26"/>
        <v/>
      </c>
      <c r="AH83" s="193" t="str">
        <f t="shared" si="27"/>
        <v/>
      </c>
      <c r="AI83" s="193" t="str">
        <f t="shared" si="28"/>
        <v/>
      </c>
      <c r="AJ83" s="193" t="str">
        <f t="shared" si="29"/>
        <v/>
      </c>
      <c r="AK83" s="193" t="str">
        <f t="shared" si="30"/>
        <v/>
      </c>
      <c r="AL83" s="193" t="str">
        <f t="shared" si="31"/>
        <v/>
      </c>
    </row>
    <row r="84" spans="14:38" hidden="1">
      <c r="N84" s="193">
        <f>'Data Entry'!A49</f>
        <v>42</v>
      </c>
      <c r="O84" s="193">
        <f>'SEM1 PATRAK-C'!H49</f>
        <v>0</v>
      </c>
      <c r="P84" s="193">
        <f>'SEM1 PATRAK-C'!M49</f>
        <v>0</v>
      </c>
      <c r="Q84" s="193">
        <f>'SEM1 PATRAK-C'!R49</f>
        <v>0</v>
      </c>
      <c r="R84" s="193">
        <f>'SEM1 PATRAK-C'!W49</f>
        <v>0</v>
      </c>
      <c r="S84" s="193">
        <f>'PATRAK-C'!K49</f>
        <v>0</v>
      </c>
      <c r="T84" s="193">
        <f>'PATRAK-C'!S49</f>
        <v>0</v>
      </c>
      <c r="U84" s="193">
        <f>'PATRAK-C'!AA49</f>
        <v>0</v>
      </c>
      <c r="V84" s="193">
        <f>'PATRAK-C'!AI49</f>
        <v>0</v>
      </c>
      <c r="W84" s="193" t="str">
        <f t="shared" si="16"/>
        <v>1</v>
      </c>
      <c r="X84" s="193" t="str">
        <f t="shared" si="17"/>
        <v>1</v>
      </c>
      <c r="Y84" s="193" t="str">
        <f t="shared" si="18"/>
        <v>1</v>
      </c>
      <c r="Z84" s="193" t="str">
        <f t="shared" si="19"/>
        <v>1</v>
      </c>
      <c r="AA84" s="193" t="str">
        <f t="shared" si="20"/>
        <v>1</v>
      </c>
      <c r="AB84" s="193" t="str">
        <f t="shared" si="21"/>
        <v>1</v>
      </c>
      <c r="AC84" s="193" t="str">
        <f t="shared" si="22"/>
        <v>1</v>
      </c>
      <c r="AD84" s="193" t="str">
        <f t="shared" si="23"/>
        <v>1</v>
      </c>
      <c r="AE84" s="193" t="str">
        <f t="shared" si="24"/>
        <v/>
      </c>
      <c r="AF84" s="193" t="str">
        <f t="shared" si="25"/>
        <v/>
      </c>
      <c r="AG84" s="193" t="str">
        <f t="shared" si="26"/>
        <v/>
      </c>
      <c r="AH84" s="193" t="str">
        <f t="shared" si="27"/>
        <v/>
      </c>
      <c r="AI84" s="193" t="str">
        <f t="shared" si="28"/>
        <v/>
      </c>
      <c r="AJ84" s="193" t="str">
        <f t="shared" si="29"/>
        <v/>
      </c>
      <c r="AK84" s="193" t="str">
        <f t="shared" si="30"/>
        <v/>
      </c>
      <c r="AL84" s="193" t="str">
        <f t="shared" si="31"/>
        <v/>
      </c>
    </row>
    <row r="85" spans="14:38" hidden="1">
      <c r="N85" s="193">
        <f>'Data Entry'!A50</f>
        <v>43</v>
      </c>
      <c r="O85" s="193">
        <f>'SEM1 PATRAK-C'!H50</f>
        <v>0</v>
      </c>
      <c r="P85" s="193">
        <f>'SEM1 PATRAK-C'!M50</f>
        <v>0</v>
      </c>
      <c r="Q85" s="193">
        <f>'SEM1 PATRAK-C'!R50</f>
        <v>0</v>
      </c>
      <c r="R85" s="193">
        <f>'SEM1 PATRAK-C'!W50</f>
        <v>0</v>
      </c>
      <c r="S85" s="193">
        <f>'PATRAK-C'!K50</f>
        <v>0</v>
      </c>
      <c r="T85" s="193">
        <f>'PATRAK-C'!S50</f>
        <v>0</v>
      </c>
      <c r="U85" s="193">
        <f>'PATRAK-C'!AA50</f>
        <v>0</v>
      </c>
      <c r="V85" s="193">
        <f>'PATRAK-C'!AI50</f>
        <v>0</v>
      </c>
      <c r="W85" s="193" t="str">
        <f t="shared" si="16"/>
        <v>1</v>
      </c>
      <c r="X85" s="193" t="str">
        <f t="shared" si="17"/>
        <v>1</v>
      </c>
      <c r="Y85" s="193" t="str">
        <f t="shared" si="18"/>
        <v>1</v>
      </c>
      <c r="Z85" s="193" t="str">
        <f t="shared" si="19"/>
        <v>1</v>
      </c>
      <c r="AA85" s="193" t="str">
        <f t="shared" si="20"/>
        <v>1</v>
      </c>
      <c r="AB85" s="193" t="str">
        <f t="shared" si="21"/>
        <v>1</v>
      </c>
      <c r="AC85" s="193" t="str">
        <f t="shared" si="22"/>
        <v>1</v>
      </c>
      <c r="AD85" s="193" t="str">
        <f t="shared" si="23"/>
        <v>1</v>
      </c>
      <c r="AE85" s="193" t="str">
        <f t="shared" si="24"/>
        <v/>
      </c>
      <c r="AF85" s="193" t="str">
        <f t="shared" si="25"/>
        <v/>
      </c>
      <c r="AG85" s="193" t="str">
        <f t="shared" si="26"/>
        <v/>
      </c>
      <c r="AH85" s="193" t="str">
        <f t="shared" si="27"/>
        <v/>
      </c>
      <c r="AI85" s="193" t="str">
        <f t="shared" si="28"/>
        <v/>
      </c>
      <c r="AJ85" s="193" t="str">
        <f t="shared" si="29"/>
        <v/>
      </c>
      <c r="AK85" s="193" t="str">
        <f t="shared" si="30"/>
        <v/>
      </c>
      <c r="AL85" s="193" t="str">
        <f t="shared" si="31"/>
        <v/>
      </c>
    </row>
    <row r="86" spans="14:38" hidden="1">
      <c r="N86" s="193">
        <f>'Data Entry'!A51</f>
        <v>44</v>
      </c>
      <c r="O86" s="193">
        <f>'SEM1 PATRAK-C'!H51</f>
        <v>0</v>
      </c>
      <c r="P86" s="193">
        <f>'SEM1 PATRAK-C'!M51</f>
        <v>0</v>
      </c>
      <c r="Q86" s="193">
        <f>'SEM1 PATRAK-C'!R51</f>
        <v>0</v>
      </c>
      <c r="R86" s="193">
        <f>'SEM1 PATRAK-C'!W51</f>
        <v>0</v>
      </c>
      <c r="S86" s="193">
        <f>'PATRAK-C'!K51</f>
        <v>0</v>
      </c>
      <c r="T86" s="193">
        <f>'PATRAK-C'!S51</f>
        <v>0</v>
      </c>
      <c r="U86" s="193">
        <f>'PATRAK-C'!AA51</f>
        <v>0</v>
      </c>
      <c r="V86" s="193">
        <f>'PATRAK-C'!AI51</f>
        <v>0</v>
      </c>
      <c r="W86" s="193" t="str">
        <f t="shared" si="16"/>
        <v>1</v>
      </c>
      <c r="X86" s="193" t="str">
        <f t="shared" si="17"/>
        <v>1</v>
      </c>
      <c r="Y86" s="193" t="str">
        <f t="shared" si="18"/>
        <v>1</v>
      </c>
      <c r="Z86" s="193" t="str">
        <f t="shared" si="19"/>
        <v>1</v>
      </c>
      <c r="AA86" s="193" t="str">
        <f t="shared" si="20"/>
        <v>1</v>
      </c>
      <c r="AB86" s="193" t="str">
        <f t="shared" si="21"/>
        <v>1</v>
      </c>
      <c r="AC86" s="193" t="str">
        <f t="shared" si="22"/>
        <v>1</v>
      </c>
      <c r="AD86" s="193" t="str">
        <f t="shared" si="23"/>
        <v>1</v>
      </c>
      <c r="AE86" s="193" t="str">
        <f t="shared" si="24"/>
        <v/>
      </c>
      <c r="AF86" s="193" t="str">
        <f t="shared" si="25"/>
        <v/>
      </c>
      <c r="AG86" s="193" t="str">
        <f t="shared" si="26"/>
        <v/>
      </c>
      <c r="AH86" s="193" t="str">
        <f t="shared" si="27"/>
        <v/>
      </c>
      <c r="AI86" s="193" t="str">
        <f t="shared" si="28"/>
        <v/>
      </c>
      <c r="AJ86" s="193" t="str">
        <f t="shared" si="29"/>
        <v/>
      </c>
      <c r="AK86" s="193" t="str">
        <f t="shared" si="30"/>
        <v/>
      </c>
      <c r="AL86" s="193" t="str">
        <f t="shared" si="31"/>
        <v/>
      </c>
    </row>
    <row r="87" spans="14:38" hidden="1">
      <c r="N87" s="193">
        <f>'Data Entry'!A52</f>
        <v>45</v>
      </c>
      <c r="O87" s="193">
        <f>'SEM1 PATRAK-C'!H52</f>
        <v>0</v>
      </c>
      <c r="P87" s="193">
        <f>'SEM1 PATRAK-C'!M52</f>
        <v>0</v>
      </c>
      <c r="Q87" s="193">
        <f>'SEM1 PATRAK-C'!R52</f>
        <v>0</v>
      </c>
      <c r="R87" s="193">
        <f>'SEM1 PATRAK-C'!W52</f>
        <v>0</v>
      </c>
      <c r="S87" s="193">
        <f>'PATRAK-C'!K52</f>
        <v>0</v>
      </c>
      <c r="T87" s="193">
        <f>'PATRAK-C'!S52</f>
        <v>0</v>
      </c>
      <c r="U87" s="193">
        <f>'PATRAK-C'!AA52</f>
        <v>0</v>
      </c>
      <c r="V87" s="193">
        <f>'PATRAK-C'!AI52</f>
        <v>0</v>
      </c>
      <c r="W87" s="193" t="str">
        <f t="shared" si="16"/>
        <v>1</v>
      </c>
      <c r="X87" s="193" t="str">
        <f t="shared" si="17"/>
        <v>1</v>
      </c>
      <c r="Y87" s="193" t="str">
        <f t="shared" si="18"/>
        <v>1</v>
      </c>
      <c r="Z87" s="193" t="str">
        <f t="shared" si="19"/>
        <v>1</v>
      </c>
      <c r="AA87" s="193" t="str">
        <f t="shared" si="20"/>
        <v>1</v>
      </c>
      <c r="AB87" s="193" t="str">
        <f t="shared" si="21"/>
        <v>1</v>
      </c>
      <c r="AC87" s="193" t="str">
        <f t="shared" si="22"/>
        <v>1</v>
      </c>
      <c r="AD87" s="193" t="str">
        <f t="shared" si="23"/>
        <v>1</v>
      </c>
      <c r="AE87" s="193" t="str">
        <f t="shared" si="24"/>
        <v/>
      </c>
      <c r="AF87" s="193" t="str">
        <f t="shared" si="25"/>
        <v/>
      </c>
      <c r="AG87" s="193" t="str">
        <f t="shared" si="26"/>
        <v/>
      </c>
      <c r="AH87" s="193" t="str">
        <f t="shared" si="27"/>
        <v/>
      </c>
      <c r="AI87" s="193" t="str">
        <f t="shared" si="28"/>
        <v/>
      </c>
      <c r="AJ87" s="193" t="str">
        <f t="shared" si="29"/>
        <v/>
      </c>
      <c r="AK87" s="193" t="str">
        <f t="shared" si="30"/>
        <v/>
      </c>
      <c r="AL87" s="193" t="str">
        <f t="shared" si="31"/>
        <v/>
      </c>
    </row>
    <row r="88" spans="14:38" hidden="1">
      <c r="N88" s="193">
        <f>'Data Entry'!A53</f>
        <v>46</v>
      </c>
      <c r="O88" s="193">
        <f>'SEM1 PATRAK-C'!H53</f>
        <v>0</v>
      </c>
      <c r="P88" s="193">
        <f>'SEM1 PATRAK-C'!M53</f>
        <v>0</v>
      </c>
      <c r="Q88" s="193">
        <f>'SEM1 PATRAK-C'!R53</f>
        <v>0</v>
      </c>
      <c r="R88" s="193">
        <f>'SEM1 PATRAK-C'!W53</f>
        <v>0</v>
      </c>
      <c r="S88" s="193">
        <f>'PATRAK-C'!K53</f>
        <v>0</v>
      </c>
      <c r="T88" s="193">
        <f>'PATRAK-C'!S53</f>
        <v>0</v>
      </c>
      <c r="U88" s="193">
        <f>'PATRAK-C'!AA53</f>
        <v>0</v>
      </c>
      <c r="V88" s="193">
        <f>'PATRAK-C'!AI53</f>
        <v>0</v>
      </c>
      <c r="W88" s="193" t="str">
        <f t="shared" si="16"/>
        <v>1</v>
      </c>
      <c r="X88" s="193" t="str">
        <f t="shared" si="17"/>
        <v>1</v>
      </c>
      <c r="Y88" s="193" t="str">
        <f t="shared" si="18"/>
        <v>1</v>
      </c>
      <c r="Z88" s="193" t="str">
        <f t="shared" si="19"/>
        <v>1</v>
      </c>
      <c r="AA88" s="193" t="str">
        <f t="shared" si="20"/>
        <v>1</v>
      </c>
      <c r="AB88" s="193" t="str">
        <f t="shared" si="21"/>
        <v>1</v>
      </c>
      <c r="AC88" s="193" t="str">
        <f t="shared" si="22"/>
        <v>1</v>
      </c>
      <c r="AD88" s="193" t="str">
        <f t="shared" si="23"/>
        <v>1</v>
      </c>
      <c r="AE88" s="193" t="str">
        <f t="shared" si="24"/>
        <v/>
      </c>
      <c r="AF88" s="193" t="str">
        <f t="shared" si="25"/>
        <v/>
      </c>
      <c r="AG88" s="193" t="str">
        <f t="shared" si="26"/>
        <v/>
      </c>
      <c r="AH88" s="193" t="str">
        <f t="shared" si="27"/>
        <v/>
      </c>
      <c r="AI88" s="193" t="str">
        <f t="shared" si="28"/>
        <v/>
      </c>
      <c r="AJ88" s="193" t="str">
        <f t="shared" si="29"/>
        <v/>
      </c>
      <c r="AK88" s="193" t="str">
        <f t="shared" si="30"/>
        <v/>
      </c>
      <c r="AL88" s="193" t="str">
        <f t="shared" si="31"/>
        <v/>
      </c>
    </row>
    <row r="89" spans="14:38" hidden="1">
      <c r="N89" s="193">
        <f>'Data Entry'!A54</f>
        <v>47</v>
      </c>
      <c r="O89" s="193">
        <f>'SEM1 PATRAK-C'!H54</f>
        <v>0</v>
      </c>
      <c r="P89" s="193">
        <f>'SEM1 PATRAK-C'!M54</f>
        <v>0</v>
      </c>
      <c r="Q89" s="193">
        <f>'SEM1 PATRAK-C'!R54</f>
        <v>0</v>
      </c>
      <c r="R89" s="193">
        <f>'SEM1 PATRAK-C'!W54</f>
        <v>0</v>
      </c>
      <c r="S89" s="193">
        <f>'PATRAK-C'!K54</f>
        <v>0</v>
      </c>
      <c r="T89" s="193">
        <f>'PATRAK-C'!S54</f>
        <v>0</v>
      </c>
      <c r="U89" s="193">
        <f>'PATRAK-C'!AA54</f>
        <v>0</v>
      </c>
      <c r="V89" s="193">
        <f>'PATRAK-C'!AI54</f>
        <v>0</v>
      </c>
      <c r="W89" s="193" t="str">
        <f t="shared" si="16"/>
        <v>1</v>
      </c>
      <c r="X89" s="193" t="str">
        <f t="shared" si="17"/>
        <v>1</v>
      </c>
      <c r="Y89" s="193" t="str">
        <f t="shared" si="18"/>
        <v>1</v>
      </c>
      <c r="Z89" s="193" t="str">
        <f t="shared" si="19"/>
        <v>1</v>
      </c>
      <c r="AA89" s="193" t="str">
        <f t="shared" si="20"/>
        <v>1</v>
      </c>
      <c r="AB89" s="193" t="str">
        <f t="shared" si="21"/>
        <v>1</v>
      </c>
      <c r="AC89" s="193" t="str">
        <f t="shared" si="22"/>
        <v>1</v>
      </c>
      <c r="AD89" s="193" t="str">
        <f t="shared" si="23"/>
        <v>1</v>
      </c>
      <c r="AE89" s="193" t="str">
        <f t="shared" si="24"/>
        <v/>
      </c>
      <c r="AF89" s="193" t="str">
        <f t="shared" si="25"/>
        <v/>
      </c>
      <c r="AG89" s="193" t="str">
        <f t="shared" si="26"/>
        <v/>
      </c>
      <c r="AH89" s="193" t="str">
        <f t="shared" si="27"/>
        <v/>
      </c>
      <c r="AI89" s="193" t="str">
        <f t="shared" si="28"/>
        <v/>
      </c>
      <c r="AJ89" s="193" t="str">
        <f t="shared" si="29"/>
        <v/>
      </c>
      <c r="AK89" s="193" t="str">
        <f t="shared" si="30"/>
        <v/>
      </c>
      <c r="AL89" s="193" t="str">
        <f t="shared" si="31"/>
        <v/>
      </c>
    </row>
    <row r="90" spans="14:38" hidden="1">
      <c r="N90" s="193">
        <f>'Data Entry'!A55</f>
        <v>48</v>
      </c>
      <c r="O90" s="193">
        <f>'SEM1 PATRAK-C'!H55</f>
        <v>0</v>
      </c>
      <c r="P90" s="193">
        <f>'SEM1 PATRAK-C'!M55</f>
        <v>0</v>
      </c>
      <c r="Q90" s="193">
        <f>'SEM1 PATRAK-C'!R55</f>
        <v>0</v>
      </c>
      <c r="R90" s="193">
        <f>'SEM1 PATRAK-C'!W55</f>
        <v>0</v>
      </c>
      <c r="S90" s="193">
        <f>'PATRAK-C'!K55</f>
        <v>0</v>
      </c>
      <c r="T90" s="193">
        <f>'PATRAK-C'!S55</f>
        <v>0</v>
      </c>
      <c r="U90" s="193">
        <f>'PATRAK-C'!AA55</f>
        <v>0</v>
      </c>
      <c r="V90" s="193">
        <f>'PATRAK-C'!AI55</f>
        <v>0</v>
      </c>
      <c r="W90" s="193" t="str">
        <f t="shared" si="16"/>
        <v>1</v>
      </c>
      <c r="X90" s="193" t="str">
        <f t="shared" si="17"/>
        <v>1</v>
      </c>
      <c r="Y90" s="193" t="str">
        <f t="shared" si="18"/>
        <v>1</v>
      </c>
      <c r="Z90" s="193" t="str">
        <f t="shared" si="19"/>
        <v>1</v>
      </c>
      <c r="AA90" s="193" t="str">
        <f t="shared" si="20"/>
        <v>1</v>
      </c>
      <c r="AB90" s="193" t="str">
        <f t="shared" si="21"/>
        <v>1</v>
      </c>
      <c r="AC90" s="193" t="str">
        <f t="shared" si="22"/>
        <v>1</v>
      </c>
      <c r="AD90" s="193" t="str">
        <f t="shared" si="23"/>
        <v>1</v>
      </c>
      <c r="AE90" s="193" t="str">
        <f t="shared" si="24"/>
        <v/>
      </c>
      <c r="AF90" s="193" t="str">
        <f t="shared" si="25"/>
        <v/>
      </c>
      <c r="AG90" s="193" t="str">
        <f t="shared" si="26"/>
        <v/>
      </c>
      <c r="AH90" s="193" t="str">
        <f t="shared" si="27"/>
        <v/>
      </c>
      <c r="AI90" s="193" t="str">
        <f t="shared" si="28"/>
        <v/>
      </c>
      <c r="AJ90" s="193" t="str">
        <f t="shared" si="29"/>
        <v/>
      </c>
      <c r="AK90" s="193" t="str">
        <f t="shared" si="30"/>
        <v/>
      </c>
      <c r="AL90" s="193" t="str">
        <f t="shared" si="31"/>
        <v/>
      </c>
    </row>
    <row r="91" spans="14:38" hidden="1">
      <c r="N91" s="193">
        <f>'Data Entry'!A56</f>
        <v>49</v>
      </c>
      <c r="O91" s="193">
        <f>'SEM1 PATRAK-C'!H56</f>
        <v>0</v>
      </c>
      <c r="P91" s="193">
        <f>'SEM1 PATRAK-C'!M56</f>
        <v>0</v>
      </c>
      <c r="Q91" s="193">
        <f>'SEM1 PATRAK-C'!R56</f>
        <v>0</v>
      </c>
      <c r="R91" s="193">
        <f>'SEM1 PATRAK-C'!W56</f>
        <v>0</v>
      </c>
      <c r="S91" s="193">
        <f>'PATRAK-C'!K56</f>
        <v>0</v>
      </c>
      <c r="T91" s="193">
        <f>'PATRAK-C'!S56</f>
        <v>0</v>
      </c>
      <c r="U91" s="193">
        <f>'PATRAK-C'!AA56</f>
        <v>0</v>
      </c>
      <c r="V91" s="193">
        <f>'PATRAK-C'!AI56</f>
        <v>0</v>
      </c>
      <c r="W91" s="193" t="str">
        <f t="shared" si="16"/>
        <v>1</v>
      </c>
      <c r="X91" s="193" t="str">
        <f t="shared" si="17"/>
        <v>1</v>
      </c>
      <c r="Y91" s="193" t="str">
        <f t="shared" si="18"/>
        <v>1</v>
      </c>
      <c r="Z91" s="193" t="str">
        <f t="shared" si="19"/>
        <v>1</v>
      </c>
      <c r="AA91" s="193" t="str">
        <f t="shared" si="20"/>
        <v>1</v>
      </c>
      <c r="AB91" s="193" t="str">
        <f t="shared" si="21"/>
        <v>1</v>
      </c>
      <c r="AC91" s="193" t="str">
        <f t="shared" si="22"/>
        <v>1</v>
      </c>
      <c r="AD91" s="193" t="str">
        <f t="shared" si="23"/>
        <v>1</v>
      </c>
      <c r="AE91" s="193" t="str">
        <f t="shared" si="24"/>
        <v/>
      </c>
      <c r="AF91" s="193" t="str">
        <f t="shared" si="25"/>
        <v/>
      </c>
      <c r="AG91" s="193" t="str">
        <f t="shared" si="26"/>
        <v/>
      </c>
      <c r="AH91" s="193" t="str">
        <f t="shared" si="27"/>
        <v/>
      </c>
      <c r="AI91" s="193" t="str">
        <f t="shared" si="28"/>
        <v/>
      </c>
      <c r="AJ91" s="193" t="str">
        <f t="shared" si="29"/>
        <v/>
      </c>
      <c r="AK91" s="193" t="str">
        <f t="shared" si="30"/>
        <v/>
      </c>
      <c r="AL91" s="193" t="str">
        <f t="shared" si="31"/>
        <v/>
      </c>
    </row>
    <row r="92" spans="14:38" hidden="1">
      <c r="N92" s="193">
        <f>'Data Entry'!A57</f>
        <v>50</v>
      </c>
      <c r="O92" s="193">
        <f>'SEM1 PATRAK-C'!H57</f>
        <v>0</v>
      </c>
      <c r="P92" s="193">
        <f>'SEM1 PATRAK-C'!M57</f>
        <v>0</v>
      </c>
      <c r="Q92" s="193">
        <f>'SEM1 PATRAK-C'!R57</f>
        <v>0</v>
      </c>
      <c r="R92" s="193">
        <f>'SEM1 PATRAK-C'!W57</f>
        <v>0</v>
      </c>
      <c r="S92" s="193">
        <f>'PATRAK-C'!K57</f>
        <v>0</v>
      </c>
      <c r="T92" s="193">
        <f>'PATRAK-C'!S57</f>
        <v>0</v>
      </c>
      <c r="U92" s="193">
        <f>'PATRAK-C'!AA57</f>
        <v>0</v>
      </c>
      <c r="V92" s="193">
        <f>'PATRAK-C'!AI57</f>
        <v>0</v>
      </c>
      <c r="W92" s="193" t="str">
        <f t="shared" si="16"/>
        <v>1</v>
      </c>
      <c r="X92" s="193" t="str">
        <f t="shared" si="17"/>
        <v>1</v>
      </c>
      <c r="Y92" s="193" t="str">
        <f t="shared" si="18"/>
        <v>1</v>
      </c>
      <c r="Z92" s="193" t="str">
        <f t="shared" si="19"/>
        <v>1</v>
      </c>
      <c r="AA92" s="193" t="str">
        <f t="shared" si="20"/>
        <v>1</v>
      </c>
      <c r="AB92" s="193" t="str">
        <f t="shared" si="21"/>
        <v>1</v>
      </c>
      <c r="AC92" s="193" t="str">
        <f t="shared" si="22"/>
        <v>1</v>
      </c>
      <c r="AD92" s="193" t="str">
        <f t="shared" si="23"/>
        <v>1</v>
      </c>
      <c r="AE92" s="193" t="str">
        <f t="shared" si="24"/>
        <v/>
      </c>
      <c r="AF92" s="193" t="str">
        <f t="shared" si="25"/>
        <v/>
      </c>
      <c r="AG92" s="193" t="str">
        <f t="shared" si="26"/>
        <v/>
      </c>
      <c r="AH92" s="193" t="str">
        <f t="shared" si="27"/>
        <v/>
      </c>
      <c r="AI92" s="193" t="str">
        <f t="shared" si="28"/>
        <v/>
      </c>
      <c r="AJ92" s="193" t="str">
        <f t="shared" si="29"/>
        <v/>
      </c>
      <c r="AK92" s="193" t="str">
        <f t="shared" si="30"/>
        <v/>
      </c>
      <c r="AL92" s="193" t="str">
        <f t="shared" si="31"/>
        <v/>
      </c>
    </row>
    <row r="93" spans="14:38" hidden="1">
      <c r="N93" s="193">
        <f>'Data Entry'!A58</f>
        <v>51</v>
      </c>
      <c r="O93" s="193">
        <f>'SEM1 PATRAK-C'!H58</f>
        <v>0</v>
      </c>
      <c r="P93" s="193">
        <f>'SEM1 PATRAK-C'!M58</f>
        <v>0</v>
      </c>
      <c r="Q93" s="193">
        <f>'SEM1 PATRAK-C'!R58</f>
        <v>0</v>
      </c>
      <c r="R93" s="193">
        <f>'SEM1 PATRAK-C'!W58</f>
        <v>0</v>
      </c>
      <c r="S93" s="193">
        <f>'PATRAK-C'!K58</f>
        <v>0</v>
      </c>
      <c r="T93" s="193">
        <f>'PATRAK-C'!S58</f>
        <v>0</v>
      </c>
      <c r="U93" s="193">
        <f>'PATRAK-C'!AA58</f>
        <v>0</v>
      </c>
      <c r="V93" s="193">
        <f>'PATRAK-C'!AI58</f>
        <v>0</v>
      </c>
      <c r="W93" s="193" t="str">
        <f t="shared" si="16"/>
        <v>1</v>
      </c>
      <c r="X93" s="193" t="str">
        <f t="shared" si="17"/>
        <v>1</v>
      </c>
      <c r="Y93" s="193" t="str">
        <f t="shared" si="18"/>
        <v>1</v>
      </c>
      <c r="Z93" s="193" t="str">
        <f t="shared" si="19"/>
        <v>1</v>
      </c>
      <c r="AA93" s="193" t="str">
        <f t="shared" si="20"/>
        <v>1</v>
      </c>
      <c r="AB93" s="193" t="str">
        <f t="shared" si="21"/>
        <v>1</v>
      </c>
      <c r="AC93" s="193" t="str">
        <f t="shared" si="22"/>
        <v>1</v>
      </c>
      <c r="AD93" s="193" t="str">
        <f t="shared" si="23"/>
        <v>1</v>
      </c>
      <c r="AE93" s="193" t="str">
        <f t="shared" si="24"/>
        <v/>
      </c>
      <c r="AF93" s="193" t="str">
        <f t="shared" si="25"/>
        <v/>
      </c>
      <c r="AG93" s="193" t="str">
        <f t="shared" si="26"/>
        <v/>
      </c>
      <c r="AH93" s="193" t="str">
        <f t="shared" si="27"/>
        <v/>
      </c>
      <c r="AI93" s="193" t="str">
        <f t="shared" si="28"/>
        <v/>
      </c>
      <c r="AJ93" s="193" t="str">
        <f t="shared" si="29"/>
        <v/>
      </c>
      <c r="AK93" s="193" t="str">
        <f t="shared" si="30"/>
        <v/>
      </c>
      <c r="AL93" s="193" t="str">
        <f t="shared" si="31"/>
        <v/>
      </c>
    </row>
    <row r="94" spans="14:38" hidden="1">
      <c r="N94" s="193">
        <f>'Data Entry'!A59</f>
        <v>52</v>
      </c>
      <c r="O94" s="193">
        <f>'SEM1 PATRAK-C'!H59</f>
        <v>0</v>
      </c>
      <c r="P94" s="193">
        <f>'SEM1 PATRAK-C'!M59</f>
        <v>0</v>
      </c>
      <c r="Q94" s="193">
        <f>'SEM1 PATRAK-C'!R59</f>
        <v>0</v>
      </c>
      <c r="R94" s="193">
        <f>'SEM1 PATRAK-C'!W59</f>
        <v>0</v>
      </c>
      <c r="S94" s="193">
        <f>'PATRAK-C'!K59</f>
        <v>0</v>
      </c>
      <c r="T94" s="193">
        <f>'PATRAK-C'!S59</f>
        <v>0</v>
      </c>
      <c r="U94" s="193">
        <f>'PATRAK-C'!AA59</f>
        <v>0</v>
      </c>
      <c r="V94" s="193">
        <f>'PATRAK-C'!AI59</f>
        <v>0</v>
      </c>
      <c r="W94" s="193" t="str">
        <f t="shared" si="16"/>
        <v>1</v>
      </c>
      <c r="X94" s="193" t="str">
        <f t="shared" si="17"/>
        <v>1</v>
      </c>
      <c r="Y94" s="193" t="str">
        <f t="shared" si="18"/>
        <v>1</v>
      </c>
      <c r="Z94" s="193" t="str">
        <f t="shared" si="19"/>
        <v>1</v>
      </c>
      <c r="AA94" s="193" t="str">
        <f t="shared" si="20"/>
        <v>1</v>
      </c>
      <c r="AB94" s="193" t="str">
        <f t="shared" si="21"/>
        <v>1</v>
      </c>
      <c r="AC94" s="193" t="str">
        <f t="shared" si="22"/>
        <v>1</v>
      </c>
      <c r="AD94" s="193" t="str">
        <f t="shared" si="23"/>
        <v>1</v>
      </c>
      <c r="AE94" s="193" t="str">
        <f t="shared" si="24"/>
        <v/>
      </c>
      <c r="AF94" s="193" t="str">
        <f t="shared" si="25"/>
        <v/>
      </c>
      <c r="AG94" s="193" t="str">
        <f t="shared" si="26"/>
        <v/>
      </c>
      <c r="AH94" s="193" t="str">
        <f t="shared" si="27"/>
        <v/>
      </c>
      <c r="AI94" s="193" t="str">
        <f t="shared" si="28"/>
        <v/>
      </c>
      <c r="AJ94" s="193" t="str">
        <f t="shared" si="29"/>
        <v/>
      </c>
      <c r="AK94" s="193" t="str">
        <f t="shared" si="30"/>
        <v/>
      </c>
      <c r="AL94" s="193" t="str">
        <f t="shared" si="31"/>
        <v/>
      </c>
    </row>
    <row r="95" spans="14:38" hidden="1">
      <c r="N95" s="193">
        <f>'Data Entry'!A60</f>
        <v>53</v>
      </c>
      <c r="O95" s="193">
        <f>'SEM1 PATRAK-C'!H60</f>
        <v>0</v>
      </c>
      <c r="P95" s="193">
        <f>'SEM1 PATRAK-C'!M60</f>
        <v>0</v>
      </c>
      <c r="Q95" s="193">
        <f>'SEM1 PATRAK-C'!R60</f>
        <v>0</v>
      </c>
      <c r="R95" s="193">
        <f>'SEM1 PATRAK-C'!W60</f>
        <v>0</v>
      </c>
      <c r="S95" s="193">
        <f>'PATRAK-C'!K60</f>
        <v>0</v>
      </c>
      <c r="T95" s="193">
        <f>'PATRAK-C'!S60</f>
        <v>0</v>
      </c>
      <c r="U95" s="193">
        <f>'PATRAK-C'!AA60</f>
        <v>0</v>
      </c>
      <c r="V95" s="193">
        <f>'PATRAK-C'!AI60</f>
        <v>0</v>
      </c>
      <c r="W95" s="193" t="str">
        <f t="shared" si="16"/>
        <v>1</v>
      </c>
      <c r="X95" s="193" t="str">
        <f t="shared" si="17"/>
        <v>1</v>
      </c>
      <c r="Y95" s="193" t="str">
        <f t="shared" si="18"/>
        <v>1</v>
      </c>
      <c r="Z95" s="193" t="str">
        <f t="shared" si="19"/>
        <v>1</v>
      </c>
      <c r="AA95" s="193" t="str">
        <f t="shared" si="20"/>
        <v>1</v>
      </c>
      <c r="AB95" s="193" t="str">
        <f t="shared" si="21"/>
        <v>1</v>
      </c>
      <c r="AC95" s="193" t="str">
        <f t="shared" si="22"/>
        <v>1</v>
      </c>
      <c r="AD95" s="193" t="str">
        <f t="shared" si="23"/>
        <v>1</v>
      </c>
      <c r="AE95" s="193" t="str">
        <f t="shared" si="24"/>
        <v/>
      </c>
      <c r="AF95" s="193" t="str">
        <f t="shared" si="25"/>
        <v/>
      </c>
      <c r="AG95" s="193" t="str">
        <f t="shared" si="26"/>
        <v/>
      </c>
      <c r="AH95" s="193" t="str">
        <f t="shared" si="27"/>
        <v/>
      </c>
      <c r="AI95" s="193" t="str">
        <f t="shared" si="28"/>
        <v/>
      </c>
      <c r="AJ95" s="193" t="str">
        <f t="shared" si="29"/>
        <v/>
      </c>
      <c r="AK95" s="193" t="str">
        <f t="shared" si="30"/>
        <v/>
      </c>
      <c r="AL95" s="193" t="str">
        <f t="shared" si="31"/>
        <v/>
      </c>
    </row>
    <row r="96" spans="14:38" hidden="1">
      <c r="N96" s="193">
        <f>'Data Entry'!A61</f>
        <v>54</v>
      </c>
      <c r="O96" s="193">
        <f>'SEM1 PATRAK-C'!H61</f>
        <v>0</v>
      </c>
      <c r="P96" s="193">
        <f>'SEM1 PATRAK-C'!M61</f>
        <v>0</v>
      </c>
      <c r="Q96" s="193">
        <f>'SEM1 PATRAK-C'!R61</f>
        <v>0</v>
      </c>
      <c r="R96" s="193">
        <f>'SEM1 PATRAK-C'!W61</f>
        <v>0</v>
      </c>
      <c r="S96" s="193">
        <f>'PATRAK-C'!K61</f>
        <v>0</v>
      </c>
      <c r="T96" s="193">
        <f>'PATRAK-C'!S61</f>
        <v>0</v>
      </c>
      <c r="U96" s="193">
        <f>'PATRAK-C'!AA61</f>
        <v>0</v>
      </c>
      <c r="V96" s="193">
        <f>'PATRAK-C'!AI61</f>
        <v>0</v>
      </c>
      <c r="W96" s="193" t="str">
        <f t="shared" si="16"/>
        <v>1</v>
      </c>
      <c r="X96" s="193" t="str">
        <f t="shared" si="17"/>
        <v>1</v>
      </c>
      <c r="Y96" s="193" t="str">
        <f t="shared" si="18"/>
        <v>1</v>
      </c>
      <c r="Z96" s="193" t="str">
        <f t="shared" si="19"/>
        <v>1</v>
      </c>
      <c r="AA96" s="193" t="str">
        <f t="shared" si="20"/>
        <v>1</v>
      </c>
      <c r="AB96" s="193" t="str">
        <f t="shared" si="21"/>
        <v>1</v>
      </c>
      <c r="AC96" s="193" t="str">
        <f t="shared" si="22"/>
        <v>1</v>
      </c>
      <c r="AD96" s="193" t="str">
        <f t="shared" si="23"/>
        <v>1</v>
      </c>
      <c r="AE96" s="193" t="str">
        <f t="shared" si="24"/>
        <v/>
      </c>
      <c r="AF96" s="193" t="str">
        <f t="shared" si="25"/>
        <v/>
      </c>
      <c r="AG96" s="193" t="str">
        <f t="shared" si="26"/>
        <v/>
      </c>
      <c r="AH96" s="193" t="str">
        <f t="shared" si="27"/>
        <v/>
      </c>
      <c r="AI96" s="193" t="str">
        <f t="shared" si="28"/>
        <v/>
      </c>
      <c r="AJ96" s="193" t="str">
        <f t="shared" si="29"/>
        <v/>
      </c>
      <c r="AK96" s="193" t="str">
        <f t="shared" si="30"/>
        <v/>
      </c>
      <c r="AL96" s="193" t="str">
        <f t="shared" si="31"/>
        <v/>
      </c>
    </row>
    <row r="97" spans="14:38" hidden="1">
      <c r="N97" s="193">
        <f>'Data Entry'!A62</f>
        <v>55</v>
      </c>
      <c r="O97" s="193">
        <f>'SEM1 PATRAK-C'!H62</f>
        <v>0</v>
      </c>
      <c r="P97" s="193">
        <f>'SEM1 PATRAK-C'!M62</f>
        <v>0</v>
      </c>
      <c r="Q97" s="193">
        <f>'SEM1 PATRAK-C'!R62</f>
        <v>0</v>
      </c>
      <c r="R97" s="193">
        <f>'SEM1 PATRAK-C'!W62</f>
        <v>0</v>
      </c>
      <c r="S97" s="193">
        <f>'PATRAK-C'!K62</f>
        <v>0</v>
      </c>
      <c r="T97" s="193">
        <f>'PATRAK-C'!S62</f>
        <v>0</v>
      </c>
      <c r="U97" s="193">
        <f>'PATRAK-C'!AA62</f>
        <v>0</v>
      </c>
      <c r="V97" s="193">
        <f>'PATRAK-C'!AI62</f>
        <v>0</v>
      </c>
      <c r="W97" s="193" t="str">
        <f t="shared" si="16"/>
        <v>1</v>
      </c>
      <c r="X97" s="193" t="str">
        <f t="shared" si="17"/>
        <v>1</v>
      </c>
      <c r="Y97" s="193" t="str">
        <f t="shared" si="18"/>
        <v>1</v>
      </c>
      <c r="Z97" s="193" t="str">
        <f t="shared" si="19"/>
        <v>1</v>
      </c>
      <c r="AA97" s="193" t="str">
        <f t="shared" si="20"/>
        <v>1</v>
      </c>
      <c r="AB97" s="193" t="str">
        <f t="shared" si="21"/>
        <v>1</v>
      </c>
      <c r="AC97" s="193" t="str">
        <f t="shared" si="22"/>
        <v>1</v>
      </c>
      <c r="AD97" s="193" t="str">
        <f t="shared" si="23"/>
        <v>1</v>
      </c>
      <c r="AE97" s="193" t="str">
        <f t="shared" si="24"/>
        <v/>
      </c>
      <c r="AF97" s="193" t="str">
        <f t="shared" si="25"/>
        <v/>
      </c>
      <c r="AG97" s="193" t="str">
        <f t="shared" si="26"/>
        <v/>
      </c>
      <c r="AH97" s="193" t="str">
        <f t="shared" si="27"/>
        <v/>
      </c>
      <c r="AI97" s="193" t="str">
        <f t="shared" si="28"/>
        <v/>
      </c>
      <c r="AJ97" s="193" t="str">
        <f t="shared" si="29"/>
        <v/>
      </c>
      <c r="AK97" s="193" t="str">
        <f t="shared" si="30"/>
        <v/>
      </c>
      <c r="AL97" s="193" t="str">
        <f t="shared" si="31"/>
        <v/>
      </c>
    </row>
    <row r="98" spans="14:38" hidden="1">
      <c r="N98" s="193">
        <f>'Data Entry'!A63</f>
        <v>56</v>
      </c>
      <c r="O98" s="193">
        <f>'SEM1 PATRAK-C'!H63</f>
        <v>0</v>
      </c>
      <c r="P98" s="193">
        <f>'SEM1 PATRAK-C'!M63</f>
        <v>0</v>
      </c>
      <c r="Q98" s="193">
        <f>'SEM1 PATRAK-C'!R63</f>
        <v>0</v>
      </c>
      <c r="R98" s="193">
        <f>'SEM1 PATRAK-C'!W63</f>
        <v>0</v>
      </c>
      <c r="S98" s="193">
        <f>'PATRAK-C'!K63</f>
        <v>0</v>
      </c>
      <c r="T98" s="193">
        <f>'PATRAK-C'!S63</f>
        <v>0</v>
      </c>
      <c r="U98" s="193">
        <f>'PATRAK-C'!AA63</f>
        <v>0</v>
      </c>
      <c r="V98" s="193">
        <f>'PATRAK-C'!AI63</f>
        <v>0</v>
      </c>
      <c r="W98" s="193" t="str">
        <f t="shared" si="16"/>
        <v>1</v>
      </c>
      <c r="X98" s="193" t="str">
        <f t="shared" si="17"/>
        <v>1</v>
      </c>
      <c r="Y98" s="193" t="str">
        <f t="shared" si="18"/>
        <v>1</v>
      </c>
      <c r="Z98" s="193" t="str">
        <f t="shared" si="19"/>
        <v>1</v>
      </c>
      <c r="AA98" s="193" t="str">
        <f t="shared" si="20"/>
        <v>1</v>
      </c>
      <c r="AB98" s="193" t="str">
        <f t="shared" si="21"/>
        <v>1</v>
      </c>
      <c r="AC98" s="193" t="str">
        <f t="shared" si="22"/>
        <v>1</v>
      </c>
      <c r="AD98" s="193" t="str">
        <f t="shared" si="23"/>
        <v>1</v>
      </c>
      <c r="AE98" s="193" t="str">
        <f t="shared" si="24"/>
        <v/>
      </c>
      <c r="AF98" s="193" t="str">
        <f t="shared" si="25"/>
        <v/>
      </c>
      <c r="AG98" s="193" t="str">
        <f t="shared" si="26"/>
        <v/>
      </c>
      <c r="AH98" s="193" t="str">
        <f t="shared" si="27"/>
        <v/>
      </c>
      <c r="AI98" s="193" t="str">
        <f t="shared" si="28"/>
        <v/>
      </c>
      <c r="AJ98" s="193" t="str">
        <f t="shared" si="29"/>
        <v/>
      </c>
      <c r="AK98" s="193" t="str">
        <f t="shared" si="30"/>
        <v/>
      </c>
      <c r="AL98" s="193" t="str">
        <f t="shared" si="31"/>
        <v/>
      </c>
    </row>
    <row r="99" spans="14:38" hidden="1">
      <c r="N99" s="193">
        <f>'Data Entry'!A64</f>
        <v>57</v>
      </c>
      <c r="O99" s="193">
        <f>'SEM1 PATRAK-C'!H64</f>
        <v>0</v>
      </c>
      <c r="P99" s="193">
        <f>'SEM1 PATRAK-C'!M64</f>
        <v>0</v>
      </c>
      <c r="Q99" s="193">
        <f>'SEM1 PATRAK-C'!R64</f>
        <v>0</v>
      </c>
      <c r="R99" s="193">
        <f>'SEM1 PATRAK-C'!W64</f>
        <v>0</v>
      </c>
      <c r="S99" s="193">
        <f>'PATRAK-C'!K64</f>
        <v>0</v>
      </c>
      <c r="T99" s="193">
        <f>'PATRAK-C'!S64</f>
        <v>0</v>
      </c>
      <c r="U99" s="193">
        <f>'PATRAK-C'!AA64</f>
        <v>0</v>
      </c>
      <c r="V99" s="193">
        <f>'PATRAK-C'!AI64</f>
        <v>0</v>
      </c>
      <c r="W99" s="193" t="str">
        <f t="shared" si="16"/>
        <v>1</v>
      </c>
      <c r="X99" s="193" t="str">
        <f t="shared" si="17"/>
        <v>1</v>
      </c>
      <c r="Y99" s="193" t="str">
        <f t="shared" si="18"/>
        <v>1</v>
      </c>
      <c r="Z99" s="193" t="str">
        <f t="shared" si="19"/>
        <v>1</v>
      </c>
      <c r="AA99" s="193" t="str">
        <f t="shared" si="20"/>
        <v>1</v>
      </c>
      <c r="AB99" s="193" t="str">
        <f t="shared" si="21"/>
        <v>1</v>
      </c>
      <c r="AC99" s="193" t="str">
        <f t="shared" si="22"/>
        <v>1</v>
      </c>
      <c r="AD99" s="193" t="str">
        <f t="shared" si="23"/>
        <v>1</v>
      </c>
      <c r="AE99" s="193" t="str">
        <f t="shared" si="24"/>
        <v/>
      </c>
      <c r="AF99" s="193" t="str">
        <f t="shared" si="25"/>
        <v/>
      </c>
      <c r="AG99" s="193" t="str">
        <f t="shared" si="26"/>
        <v/>
      </c>
      <c r="AH99" s="193" t="str">
        <f t="shared" si="27"/>
        <v/>
      </c>
      <c r="AI99" s="193" t="str">
        <f t="shared" si="28"/>
        <v/>
      </c>
      <c r="AJ99" s="193" t="str">
        <f t="shared" si="29"/>
        <v/>
      </c>
      <c r="AK99" s="193" t="str">
        <f t="shared" si="30"/>
        <v/>
      </c>
      <c r="AL99" s="193" t="str">
        <f t="shared" si="31"/>
        <v/>
      </c>
    </row>
    <row r="100" spans="14:38" hidden="1">
      <c r="N100" s="193">
        <f>'Data Entry'!A65</f>
        <v>58</v>
      </c>
      <c r="O100" s="193">
        <f>'SEM1 PATRAK-C'!H65</f>
        <v>0</v>
      </c>
      <c r="P100" s="193">
        <f>'SEM1 PATRAK-C'!M65</f>
        <v>0</v>
      </c>
      <c r="Q100" s="193">
        <f>'SEM1 PATRAK-C'!R65</f>
        <v>0</v>
      </c>
      <c r="R100" s="193">
        <f>'SEM1 PATRAK-C'!W65</f>
        <v>0</v>
      </c>
      <c r="S100" s="193">
        <f>'PATRAK-C'!K65</f>
        <v>0</v>
      </c>
      <c r="T100" s="193">
        <f>'PATRAK-C'!S65</f>
        <v>0</v>
      </c>
      <c r="U100" s="193">
        <f>'PATRAK-C'!AA65</f>
        <v>0</v>
      </c>
      <c r="V100" s="193">
        <f>'PATRAK-C'!AI65</f>
        <v>0</v>
      </c>
      <c r="W100" s="193" t="str">
        <f t="shared" si="16"/>
        <v>1</v>
      </c>
      <c r="X100" s="193" t="str">
        <f t="shared" si="17"/>
        <v>1</v>
      </c>
      <c r="Y100" s="193" t="str">
        <f t="shared" si="18"/>
        <v>1</v>
      </c>
      <c r="Z100" s="193" t="str">
        <f t="shared" si="19"/>
        <v>1</v>
      </c>
      <c r="AA100" s="193" t="str">
        <f t="shared" si="20"/>
        <v>1</v>
      </c>
      <c r="AB100" s="193" t="str">
        <f t="shared" si="21"/>
        <v>1</v>
      </c>
      <c r="AC100" s="193" t="str">
        <f t="shared" si="22"/>
        <v>1</v>
      </c>
      <c r="AD100" s="193" t="str">
        <f t="shared" si="23"/>
        <v>1</v>
      </c>
      <c r="AE100" s="193" t="str">
        <f t="shared" si="24"/>
        <v/>
      </c>
      <c r="AF100" s="193" t="str">
        <f t="shared" si="25"/>
        <v/>
      </c>
      <c r="AG100" s="193" t="str">
        <f t="shared" si="26"/>
        <v/>
      </c>
      <c r="AH100" s="193" t="str">
        <f t="shared" si="27"/>
        <v/>
      </c>
      <c r="AI100" s="193" t="str">
        <f t="shared" si="28"/>
        <v/>
      </c>
      <c r="AJ100" s="193" t="str">
        <f t="shared" si="29"/>
        <v/>
      </c>
      <c r="AK100" s="193" t="str">
        <f t="shared" si="30"/>
        <v/>
      </c>
      <c r="AL100" s="193" t="str">
        <f t="shared" si="31"/>
        <v/>
      </c>
    </row>
    <row r="101" spans="14:38" hidden="1">
      <c r="N101" s="193">
        <f>'Data Entry'!A66</f>
        <v>59</v>
      </c>
      <c r="O101" s="193">
        <f>'SEM1 PATRAK-C'!H66</f>
        <v>0</v>
      </c>
      <c r="P101" s="193">
        <f>'SEM1 PATRAK-C'!M66</f>
        <v>0</v>
      </c>
      <c r="Q101" s="193">
        <f>'SEM1 PATRAK-C'!R66</f>
        <v>0</v>
      </c>
      <c r="R101" s="193">
        <f>'SEM1 PATRAK-C'!W66</f>
        <v>0</v>
      </c>
      <c r="S101" s="193">
        <f>'PATRAK-C'!K66</f>
        <v>0</v>
      </c>
      <c r="T101" s="193">
        <f>'PATRAK-C'!S66</f>
        <v>0</v>
      </c>
      <c r="U101" s="193">
        <f>'PATRAK-C'!AA66</f>
        <v>0</v>
      </c>
      <c r="V101" s="193">
        <f>'PATRAK-C'!AI66</f>
        <v>0</v>
      </c>
      <c r="W101" s="193" t="str">
        <f t="shared" si="16"/>
        <v>1</v>
      </c>
      <c r="X101" s="193" t="str">
        <f t="shared" si="17"/>
        <v>1</v>
      </c>
      <c r="Y101" s="193" t="str">
        <f t="shared" si="18"/>
        <v>1</v>
      </c>
      <c r="Z101" s="193" t="str">
        <f t="shared" si="19"/>
        <v>1</v>
      </c>
      <c r="AA101" s="193" t="str">
        <f t="shared" si="20"/>
        <v>1</v>
      </c>
      <c r="AB101" s="193" t="str">
        <f t="shared" si="21"/>
        <v>1</v>
      </c>
      <c r="AC101" s="193" t="str">
        <f t="shared" si="22"/>
        <v>1</v>
      </c>
      <c r="AD101" s="193" t="str">
        <f t="shared" si="23"/>
        <v>1</v>
      </c>
      <c r="AE101" s="193" t="str">
        <f t="shared" si="24"/>
        <v/>
      </c>
      <c r="AF101" s="193" t="str">
        <f t="shared" si="25"/>
        <v/>
      </c>
      <c r="AG101" s="193" t="str">
        <f t="shared" si="26"/>
        <v/>
      </c>
      <c r="AH101" s="193" t="str">
        <f t="shared" si="27"/>
        <v/>
      </c>
      <c r="AI101" s="193" t="str">
        <f t="shared" si="28"/>
        <v/>
      </c>
      <c r="AJ101" s="193" t="str">
        <f t="shared" si="29"/>
        <v/>
      </c>
      <c r="AK101" s="193" t="str">
        <f t="shared" si="30"/>
        <v/>
      </c>
      <c r="AL101" s="193" t="str">
        <f t="shared" si="31"/>
        <v/>
      </c>
    </row>
    <row r="102" spans="14:38" hidden="1">
      <c r="N102" s="193">
        <f>'Data Entry'!A67</f>
        <v>60</v>
      </c>
      <c r="O102" s="193">
        <f>'SEM1 PATRAK-C'!H67</f>
        <v>0</v>
      </c>
      <c r="P102" s="193">
        <f>'SEM1 PATRAK-C'!M67</f>
        <v>0</v>
      </c>
      <c r="Q102" s="193">
        <f>'SEM1 PATRAK-C'!R67</f>
        <v>0</v>
      </c>
      <c r="R102" s="193">
        <f>'SEM1 PATRAK-C'!W67</f>
        <v>0</v>
      </c>
      <c r="S102" s="193">
        <f>'PATRAK-C'!K67</f>
        <v>0</v>
      </c>
      <c r="T102" s="193">
        <f>'PATRAK-C'!S67</f>
        <v>0</v>
      </c>
      <c r="U102" s="193">
        <f>'PATRAK-C'!AA67</f>
        <v>0</v>
      </c>
      <c r="V102" s="193">
        <f>'PATRAK-C'!AI67</f>
        <v>0</v>
      </c>
      <c r="W102" s="193" t="str">
        <f t="shared" si="16"/>
        <v>1</v>
      </c>
      <c r="X102" s="193" t="str">
        <f t="shared" si="17"/>
        <v>1</v>
      </c>
      <c r="Y102" s="193" t="str">
        <f t="shared" si="18"/>
        <v>1</v>
      </c>
      <c r="Z102" s="193" t="str">
        <f t="shared" si="19"/>
        <v>1</v>
      </c>
      <c r="AA102" s="193" t="str">
        <f t="shared" si="20"/>
        <v>1</v>
      </c>
      <c r="AB102" s="193" t="str">
        <f t="shared" si="21"/>
        <v>1</v>
      </c>
      <c r="AC102" s="193" t="str">
        <f t="shared" si="22"/>
        <v>1</v>
      </c>
      <c r="AD102" s="193" t="str">
        <f t="shared" si="23"/>
        <v>1</v>
      </c>
      <c r="AE102" s="193" t="str">
        <f t="shared" si="24"/>
        <v/>
      </c>
      <c r="AF102" s="193" t="str">
        <f t="shared" si="25"/>
        <v/>
      </c>
      <c r="AG102" s="193" t="str">
        <f t="shared" si="26"/>
        <v/>
      </c>
      <c r="AH102" s="193" t="str">
        <f t="shared" si="27"/>
        <v/>
      </c>
      <c r="AI102" s="193" t="str">
        <f t="shared" si="28"/>
        <v/>
      </c>
      <c r="AJ102" s="193" t="str">
        <f t="shared" si="29"/>
        <v/>
      </c>
      <c r="AK102" s="193" t="str">
        <f t="shared" si="30"/>
        <v/>
      </c>
      <c r="AL102" s="193" t="str">
        <f t="shared" si="31"/>
        <v/>
      </c>
    </row>
    <row r="103" spans="14:38" hidden="1"/>
  </sheetData>
  <sheetProtection algorithmName="SHA-512" hashValue="jr3iLXs99OInRF7TPkzp6r5lp3aV0ukMcMfRbwUXwM1opVmn7hobPYFpInHbSKBSFUK7rrY9Ea3SW8AaNbAb1Q==" saltValue="KC73C3liUvrIfyJuQ/XGVQ==" spinCount="100000" sheet="1" objects="1" scenarios="1"/>
  <mergeCells count="13">
    <mergeCell ref="AQ41:AS41"/>
    <mergeCell ref="O41:R41"/>
    <mergeCell ref="S41:V41"/>
    <mergeCell ref="W41:AD41"/>
    <mergeCell ref="AE41:AL41"/>
    <mergeCell ref="AM41:AM42"/>
    <mergeCell ref="AN41:AP41"/>
    <mergeCell ref="B2:H2"/>
    <mergeCell ref="B5:B6"/>
    <mergeCell ref="C5:H5"/>
    <mergeCell ref="B14:B15"/>
    <mergeCell ref="C14:H14"/>
    <mergeCell ref="B3:H3"/>
  </mergeCells>
  <pageMargins left="0.70866141732283472" right="0.70866141732283472" top="0.47244094488188981" bottom="0.43307086614173229" header="0.31496062992125984" footer="0.31496062992125984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23</vt:i4>
      </vt:variant>
      <vt:variant>
        <vt:lpstr>Named Ranges</vt:lpstr>
      </vt:variant>
      <vt:variant>
        <vt:i4>20</vt:i4>
      </vt:variant>
    </vt:vector>
  </HeadingPairs>
  <TitlesOfParts>
    <vt:vector size="43" baseType="lpstr">
      <vt:lpstr>Index_Brijesh</vt:lpstr>
      <vt:lpstr>PROBLEMS</vt:lpstr>
      <vt:lpstr>Data Entry</vt:lpstr>
      <vt:lpstr>Gujarati</vt:lpstr>
      <vt:lpstr>Maths</vt:lpstr>
      <vt:lpstr>English</vt:lpstr>
      <vt:lpstr>Evs</vt:lpstr>
      <vt:lpstr>Mark Slip</vt:lpstr>
      <vt:lpstr>Attandance Day</vt:lpstr>
      <vt:lpstr>UDISE PLUS</vt:lpstr>
      <vt:lpstr>Title-C</vt:lpstr>
      <vt:lpstr>SEM1 PATRAK-C</vt:lpstr>
      <vt:lpstr>PATRAK-C</vt:lpstr>
      <vt:lpstr>Title-B</vt:lpstr>
      <vt:lpstr>SEM1 PATRAK-B</vt:lpstr>
      <vt:lpstr>SEM2 PATRAK-B</vt:lpstr>
      <vt:lpstr>PATRAK-F</vt:lpstr>
      <vt:lpstr>PATRAK-F 2PAGE</vt:lpstr>
      <vt:lpstr>PRIVATE RESULT</vt:lpstr>
      <vt:lpstr>School Grade</vt:lpstr>
      <vt:lpstr>Subject Grade</vt:lpstr>
      <vt:lpstr>Pass No</vt:lpstr>
      <vt:lpstr>Action Plan</vt:lpstr>
      <vt:lpstr>'Action Plan'!Print_Area</vt:lpstr>
      <vt:lpstr>'Pass No'!Print_Area</vt:lpstr>
      <vt:lpstr>'PATRAK-F'!Print_Area</vt:lpstr>
      <vt:lpstr>'PATRAK-F 2PAGE'!Print_Area</vt:lpstr>
      <vt:lpstr>'PRIVATE RESULT'!Print_Area</vt:lpstr>
      <vt:lpstr>'School Grade'!Print_Area</vt:lpstr>
      <vt:lpstr>'Subject Grade'!Print_Area</vt:lpstr>
      <vt:lpstr>'Title-B'!Print_Area</vt:lpstr>
      <vt:lpstr>'Title-C'!Print_Area</vt:lpstr>
      <vt:lpstr>'Attandance Day'!Print_Titles</vt:lpstr>
      <vt:lpstr>English!Print_Titles</vt:lpstr>
      <vt:lpstr>Evs!Print_Titles</vt:lpstr>
      <vt:lpstr>Gujarati!Print_Titles</vt:lpstr>
      <vt:lpstr>'Mark Slip'!Print_Titles</vt:lpstr>
      <vt:lpstr>Maths!Print_Titles</vt:lpstr>
      <vt:lpstr>'PATRAK-C'!Print_Titles</vt:lpstr>
      <vt:lpstr>'SEM1 PATRAK-B'!Print_Titles</vt:lpstr>
      <vt:lpstr>'SEM1 PATRAK-C'!Print_Titles</vt:lpstr>
      <vt:lpstr>'SEM2 PATRAK-B'!Print_Titles</vt:lpstr>
      <vt:lpstr>'UDISE PLUS'!Print_Titles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KUVADARA 02</dc:creator>
  <cp:lastModifiedBy>BRIJESHKUMAR PATEL</cp:lastModifiedBy>
  <cp:lastPrinted>2025-05-14T09:01:01Z</cp:lastPrinted>
  <dcterms:created xsi:type="dcterms:W3CDTF">2015-06-05T18:17:20Z</dcterms:created>
  <dcterms:modified xsi:type="dcterms:W3CDTF">2025-10-06T15:40:00Z</dcterms:modified>
</cp:coreProperties>
</file>