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brije\Dropbox\Important file By Brijesh Patel\result\Version 1.5\"/>
    </mc:Choice>
  </mc:AlternateContent>
  <xr:revisionPtr revIDLastSave="0" documentId="13_ncr:1_{1CC60C49-C90C-46C2-A4B8-F44172C6808D}" xr6:coauthVersionLast="47" xr6:coauthVersionMax="47" xr10:uidLastSave="{00000000-0000-0000-0000-000000000000}"/>
  <workbookProtection workbookAlgorithmName="SHA-512" workbookHashValue="bmf6j0XSCDSbhBHZPn75sS16Ylq6wvyFOH8JUoh548nwXmfr7Y7qqDHI9C8FYakZWNdhPWvT1FjEeB4jXv7kZw==" workbookSaltValue="+8q71tKD2Je+GjnvaUXCSg==" workbookSpinCount="100000" lockStructure="1"/>
  <bookViews>
    <workbookView showSheetTabs="0" xWindow="-108" yWindow="-108" windowWidth="23256" windowHeight="12456" tabRatio="812" xr2:uid="{00000000-000D-0000-FFFF-FFFF00000000}"/>
  </bookViews>
  <sheets>
    <sheet name="Index_Brijesh" sheetId="26" r:id="rId1"/>
    <sheet name="PROBLEMS" sheetId="36" r:id="rId2"/>
    <sheet name="Data Entry" sheetId="1" r:id="rId3"/>
    <sheet name="D4 BHASHA PARYAVARAN" sheetId="28" r:id="rId4"/>
    <sheet name="D4 GANIT" sheetId="31" r:id="rId5"/>
    <sheet name="VYAKTITV VIKAS" sheetId="32" r:id="rId6"/>
    <sheet name="D3 FRONT SIDE" sheetId="35" r:id="rId7"/>
    <sheet name="D3 BACK SIDE" sheetId="34" r:id="rId8"/>
    <sheet name="D4" sheetId="33" r:id="rId9"/>
    <sheet name="MAIN PAGE" sheetId="37" r:id="rId10"/>
    <sheet name="GUN PATRAK" sheetId="38" r:id="rId11"/>
  </sheets>
  <definedNames>
    <definedName name="_xlnm.Print_Area" localSheetId="7">'D3 BACK SIDE'!$A$1:$P$29</definedName>
    <definedName name="_xlnm.Print_Area" localSheetId="6">'D3 FRONT SIDE'!$A$1:$AA$35</definedName>
    <definedName name="_xlnm.Print_Area" localSheetId="8">'D4'!$A$1:$R$30</definedName>
    <definedName name="_xlnm.Print_Area" localSheetId="3">OFFSET('D4 BHASHA PARYAVARAN'!$A$1,0,0,(COUNT('D4 BHASHA PARYAVARAN'!$A$1:$A$68)+3),30)</definedName>
    <definedName name="_xlnm.Print_Area" localSheetId="4">OFFSET('D4 GANIT'!$A$1,0,0,(COUNT('D4 GANIT'!$A$1:$A$68)+3),27)</definedName>
    <definedName name="_xlnm.Print_Area" localSheetId="10">'GUN PATRAK'!$A$1:$W$30</definedName>
    <definedName name="_xlnm.Print_Area" localSheetId="9">'MAIN PAGE'!$A$1:$V$27</definedName>
    <definedName name="_xlnm.Print_Area" localSheetId="5">OFFSET('VYAKTITV VIKAS'!$A$1,0,0,(COUNT('VYAKTITV VIKAS'!$A$1:$A$63)+3),17)</definedName>
    <definedName name="_xlnm.Print_Titles" localSheetId="3">'D4 BHASHA PARYAVARAN'!$1:$3</definedName>
    <definedName name="_xlnm.Print_Titles" localSheetId="4">'D4 GANIT'!$1:$3</definedName>
    <definedName name="_xlnm.Print_Titles" localSheetId="5">'VYAKTITV VIKAS'!$1:$3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38" l="1"/>
  <c r="T21" i="38"/>
  <c r="E23" i="38"/>
  <c r="Z8" i="35"/>
  <c r="S24" i="37" l="1"/>
  <c r="S23" i="37"/>
  <c r="R22" i="37"/>
  <c r="R21" i="37"/>
  <c r="P24" i="37"/>
  <c r="P23" i="37"/>
  <c r="O22" i="37"/>
  <c r="O21" i="37"/>
  <c r="M24" i="37"/>
  <c r="M23" i="37"/>
  <c r="L22" i="37"/>
  <c r="L21" i="37"/>
  <c r="J24" i="37"/>
  <c r="J23" i="37"/>
  <c r="I22" i="37"/>
  <c r="I21" i="37"/>
  <c r="G24" i="37"/>
  <c r="G23" i="37"/>
  <c r="F22" i="37"/>
  <c r="F21" i="37"/>
  <c r="P6" i="37"/>
  <c r="S6" i="37"/>
  <c r="C21" i="37"/>
  <c r="Q19" i="38"/>
  <c r="Q18" i="38"/>
  <c r="Q17" i="38"/>
  <c r="Q20" i="38" s="1"/>
  <c r="E18" i="38"/>
  <c r="E19" i="38"/>
  <c r="E17" i="38"/>
  <c r="E20" i="38" s="1"/>
  <c r="R19" i="38"/>
  <c r="R18" i="38"/>
  <c r="F19" i="38"/>
  <c r="F18" i="38"/>
  <c r="S19" i="38"/>
  <c r="T19" i="38" s="1"/>
  <c r="S18" i="38"/>
  <c r="T18" i="38" s="1"/>
  <c r="G19" i="38"/>
  <c r="H19" i="38" s="1"/>
  <c r="G18" i="38"/>
  <c r="H18" i="38" s="1"/>
  <c r="Q14" i="38"/>
  <c r="S12" i="38"/>
  <c r="Q12" i="38"/>
  <c r="Q8" i="38"/>
  <c r="E14" i="38"/>
  <c r="AG53" i="38"/>
  <c r="AH53" i="38"/>
  <c r="AG54" i="38"/>
  <c r="AH54" i="38"/>
  <c r="AG55" i="38"/>
  <c r="AH55" i="38"/>
  <c r="AG56" i="38"/>
  <c r="AH56" i="38"/>
  <c r="AG57" i="38"/>
  <c r="AH57" i="38"/>
  <c r="AG58" i="38"/>
  <c r="AH58" i="38"/>
  <c r="AG59" i="38"/>
  <c r="AH59" i="38"/>
  <c r="AG60" i="38"/>
  <c r="AH60" i="38"/>
  <c r="AG61" i="38"/>
  <c r="AH61" i="38"/>
  <c r="AG62" i="38"/>
  <c r="AH62" i="38"/>
  <c r="AG63" i="38"/>
  <c r="AH63" i="38"/>
  <c r="AG64" i="38"/>
  <c r="AH64" i="38"/>
  <c r="AG65" i="38"/>
  <c r="AH65" i="38"/>
  <c r="AG66" i="38"/>
  <c r="AH66" i="38"/>
  <c r="AG67" i="38"/>
  <c r="AH67" i="38"/>
  <c r="AG68" i="38"/>
  <c r="AH68" i="38"/>
  <c r="AG69" i="38"/>
  <c r="AH69" i="38"/>
  <c r="AG70" i="38"/>
  <c r="AH70" i="38"/>
  <c r="AG71" i="38"/>
  <c r="AH71" i="38"/>
  <c r="AG72" i="38"/>
  <c r="AH72" i="38"/>
  <c r="AG73" i="38"/>
  <c r="AH73" i="38"/>
  <c r="AG74" i="38"/>
  <c r="AH74" i="38"/>
  <c r="AG75" i="38"/>
  <c r="AH75" i="38"/>
  <c r="AG76" i="38"/>
  <c r="AH76" i="38"/>
  <c r="AG77" i="38"/>
  <c r="AH77" i="38"/>
  <c r="AG78" i="38"/>
  <c r="AH78" i="38"/>
  <c r="AG79" i="38"/>
  <c r="AH79" i="38"/>
  <c r="AG80" i="38"/>
  <c r="AH80" i="38"/>
  <c r="AG81" i="38"/>
  <c r="AH81" i="38"/>
  <c r="AG82" i="38"/>
  <c r="AH82" i="38"/>
  <c r="AG83" i="38"/>
  <c r="AH83" i="38"/>
  <c r="AG84" i="38"/>
  <c r="AH84" i="38"/>
  <c r="AG85" i="38"/>
  <c r="AH85" i="38"/>
  <c r="AG86" i="38"/>
  <c r="AH86" i="38"/>
  <c r="AG87" i="38"/>
  <c r="AH87" i="38"/>
  <c r="AG88" i="38"/>
  <c r="AH88" i="38"/>
  <c r="AG89" i="38"/>
  <c r="AH89" i="38"/>
  <c r="AG90" i="38"/>
  <c r="AH90" i="38"/>
  <c r="AG91" i="38"/>
  <c r="AH91" i="38"/>
  <c r="AG92" i="38"/>
  <c r="AH92" i="38"/>
  <c r="AG93" i="38"/>
  <c r="AH93" i="38"/>
  <c r="AG94" i="38"/>
  <c r="AH94" i="38"/>
  <c r="AG95" i="38"/>
  <c r="AH95" i="38"/>
  <c r="AG96" i="38"/>
  <c r="AH96" i="38"/>
  <c r="AG97" i="38"/>
  <c r="AH97" i="38"/>
  <c r="AG98" i="38"/>
  <c r="AH98" i="38"/>
  <c r="AG99" i="38"/>
  <c r="AH99" i="38"/>
  <c r="AG100" i="38"/>
  <c r="AH100" i="38"/>
  <c r="AG101" i="38"/>
  <c r="AH101" i="38"/>
  <c r="AG102" i="38"/>
  <c r="AH102" i="38"/>
  <c r="AG103" i="38"/>
  <c r="AH103" i="38"/>
  <c r="AG104" i="38"/>
  <c r="AH104" i="38"/>
  <c r="AG105" i="38"/>
  <c r="AH105" i="38"/>
  <c r="AG106" i="38"/>
  <c r="AH106" i="38"/>
  <c r="AG107" i="38"/>
  <c r="AH107" i="38"/>
  <c r="AG108" i="38"/>
  <c r="AH108" i="38"/>
  <c r="AG109" i="38"/>
  <c r="AH109" i="38"/>
  <c r="AG110" i="38"/>
  <c r="AH110" i="38"/>
  <c r="AG111" i="38"/>
  <c r="AH111" i="38"/>
  <c r="AH52" i="38"/>
  <c r="AG52" i="38"/>
  <c r="S5" i="32"/>
  <c r="S6" i="32"/>
  <c r="S7" i="32"/>
  <c r="S8" i="32"/>
  <c r="S9" i="32"/>
  <c r="S10" i="32"/>
  <c r="S11" i="32"/>
  <c r="S12" i="32"/>
  <c r="S13" i="32"/>
  <c r="S14" i="32"/>
  <c r="S15" i="32"/>
  <c r="S16" i="32"/>
  <c r="S17" i="32"/>
  <c r="S18" i="32"/>
  <c r="S19" i="32"/>
  <c r="S20" i="32"/>
  <c r="S21" i="32"/>
  <c r="S22" i="32"/>
  <c r="S23" i="32"/>
  <c r="S24" i="32"/>
  <c r="S25" i="32"/>
  <c r="S26" i="32"/>
  <c r="S27" i="32"/>
  <c r="S28" i="32"/>
  <c r="S29" i="32"/>
  <c r="S30" i="32"/>
  <c r="S31" i="32"/>
  <c r="S32" i="32"/>
  <c r="S33" i="32"/>
  <c r="S34" i="32"/>
  <c r="S35" i="32"/>
  <c r="S36" i="32"/>
  <c r="S37" i="32"/>
  <c r="S38" i="32"/>
  <c r="S39" i="32"/>
  <c r="S40" i="32"/>
  <c r="S41" i="32"/>
  <c r="S42" i="32"/>
  <c r="S43" i="32"/>
  <c r="S44" i="32"/>
  <c r="S45" i="32"/>
  <c r="S46" i="32"/>
  <c r="S47" i="32"/>
  <c r="S48" i="32"/>
  <c r="S49" i="32"/>
  <c r="S50" i="32"/>
  <c r="S51" i="32"/>
  <c r="S52" i="32"/>
  <c r="S53" i="32"/>
  <c r="S54" i="32"/>
  <c r="S55" i="32"/>
  <c r="S56" i="32"/>
  <c r="S57" i="32"/>
  <c r="S58" i="32"/>
  <c r="S59" i="32"/>
  <c r="S60" i="32"/>
  <c r="S61" i="32"/>
  <c r="S62" i="32"/>
  <c r="S63" i="32"/>
  <c r="S4" i="32"/>
  <c r="AC5" i="31"/>
  <c r="AC6" i="31"/>
  <c r="AC7" i="31"/>
  <c r="AC8" i="31"/>
  <c r="AC9" i="31"/>
  <c r="AE57" i="38" s="1"/>
  <c r="AC10" i="31"/>
  <c r="AE58" i="38" s="1"/>
  <c r="AC11" i="31"/>
  <c r="AE59" i="38" s="1"/>
  <c r="AC12" i="31"/>
  <c r="AE60" i="38" s="1"/>
  <c r="AC13" i="31"/>
  <c r="AC14" i="31"/>
  <c r="AC15" i="31"/>
  <c r="AC16" i="31"/>
  <c r="AC17" i="31"/>
  <c r="AE65" i="38" s="1"/>
  <c r="AC18" i="31"/>
  <c r="AE66" i="38" s="1"/>
  <c r="AC19" i="31"/>
  <c r="AE67" i="38" s="1"/>
  <c r="AC20" i="31"/>
  <c r="AE68" i="38" s="1"/>
  <c r="AC21" i="31"/>
  <c r="AC22" i="31"/>
  <c r="AC23" i="31"/>
  <c r="AC24" i="31"/>
  <c r="AC25" i="31"/>
  <c r="AE73" i="38" s="1"/>
  <c r="AC26" i="31"/>
  <c r="AE74" i="38" s="1"/>
  <c r="AC27" i="31"/>
  <c r="AE75" i="38" s="1"/>
  <c r="AC28" i="31"/>
  <c r="AE76" i="38" s="1"/>
  <c r="AC29" i="31"/>
  <c r="AC30" i="31"/>
  <c r="AC31" i="31"/>
  <c r="AC32" i="31"/>
  <c r="AC33" i="31"/>
  <c r="AE81" i="38" s="1"/>
  <c r="AC34" i="31"/>
  <c r="AE82" i="38" s="1"/>
  <c r="AC35" i="31"/>
  <c r="AE83" i="38" s="1"/>
  <c r="AC36" i="31"/>
  <c r="AE84" i="38" s="1"/>
  <c r="AC37" i="31"/>
  <c r="AC38" i="31"/>
  <c r="AC39" i="31"/>
  <c r="AC40" i="31"/>
  <c r="AC41" i="31"/>
  <c r="AE89" i="38" s="1"/>
  <c r="AC42" i="31"/>
  <c r="AE90" i="38" s="1"/>
  <c r="AC43" i="31"/>
  <c r="AE91" i="38" s="1"/>
  <c r="AC44" i="31"/>
  <c r="AE92" i="38" s="1"/>
  <c r="AC45" i="31"/>
  <c r="AC46" i="31"/>
  <c r="AC47" i="31"/>
  <c r="AC48" i="31"/>
  <c r="AC49" i="31"/>
  <c r="AE97" i="38" s="1"/>
  <c r="AC50" i="31"/>
  <c r="AE98" i="38" s="1"/>
  <c r="AC51" i="31"/>
  <c r="AE99" i="38" s="1"/>
  <c r="AC52" i="31"/>
  <c r="AE100" i="38" s="1"/>
  <c r="AC53" i="31"/>
  <c r="AC54" i="31"/>
  <c r="AC55" i="31"/>
  <c r="AC56" i="31"/>
  <c r="AC57" i="31"/>
  <c r="AE105" i="38" s="1"/>
  <c r="AC58" i="31"/>
  <c r="AE106" i="38" s="1"/>
  <c r="AC59" i="31"/>
  <c r="AE107" i="38" s="1"/>
  <c r="AC60" i="31"/>
  <c r="AE108" i="38" s="1"/>
  <c r="AC61" i="31"/>
  <c r="AC62" i="31"/>
  <c r="AC63" i="31"/>
  <c r="AC4" i="31"/>
  <c r="AE53" i="38"/>
  <c r="AE54" i="38"/>
  <c r="AE55" i="38"/>
  <c r="AE56" i="38"/>
  <c r="AE61" i="38"/>
  <c r="AE62" i="38"/>
  <c r="AE63" i="38"/>
  <c r="AE64" i="38"/>
  <c r="AE69" i="38"/>
  <c r="AE70" i="38"/>
  <c r="AE71" i="38"/>
  <c r="AE72" i="38"/>
  <c r="AE77" i="38"/>
  <c r="AE78" i="38"/>
  <c r="AE79" i="38"/>
  <c r="AE80" i="38"/>
  <c r="AE85" i="38"/>
  <c r="AE86" i="38"/>
  <c r="AE87" i="38"/>
  <c r="AE88" i="38"/>
  <c r="AE93" i="38"/>
  <c r="AE94" i="38"/>
  <c r="AE95" i="38"/>
  <c r="AE96" i="38"/>
  <c r="AE101" i="38"/>
  <c r="AE102" i="38"/>
  <c r="AE103" i="38"/>
  <c r="AE104" i="38"/>
  <c r="AE109" i="38"/>
  <c r="AE110" i="38"/>
  <c r="AE111" i="38"/>
  <c r="AE52" i="38"/>
  <c r="AK53" i="38"/>
  <c r="AL53" i="38"/>
  <c r="AM53" i="38"/>
  <c r="AK54" i="38"/>
  <c r="AL54" i="38"/>
  <c r="AM54" i="38"/>
  <c r="AK55" i="38"/>
  <c r="AL55" i="38"/>
  <c r="AM55" i="38"/>
  <c r="AK56" i="38"/>
  <c r="AL56" i="38"/>
  <c r="AM56" i="38"/>
  <c r="AK57" i="38"/>
  <c r="AL57" i="38"/>
  <c r="AM57" i="38"/>
  <c r="AK58" i="38"/>
  <c r="AL58" i="38"/>
  <c r="AM58" i="38"/>
  <c r="AK59" i="38"/>
  <c r="AL59" i="38"/>
  <c r="AM59" i="38"/>
  <c r="AK60" i="38"/>
  <c r="AL60" i="38"/>
  <c r="AM60" i="38"/>
  <c r="AK61" i="38"/>
  <c r="AL61" i="38"/>
  <c r="AM61" i="38"/>
  <c r="AK62" i="38"/>
  <c r="AL62" i="38"/>
  <c r="AM62" i="38"/>
  <c r="AK63" i="38"/>
  <c r="AL63" i="38"/>
  <c r="AM63" i="38"/>
  <c r="AK64" i="38"/>
  <c r="AL64" i="38"/>
  <c r="AM64" i="38"/>
  <c r="AK65" i="38"/>
  <c r="AL65" i="38"/>
  <c r="AM65" i="38"/>
  <c r="AK66" i="38"/>
  <c r="AL66" i="38"/>
  <c r="AM66" i="38"/>
  <c r="AK67" i="38"/>
  <c r="AL67" i="38"/>
  <c r="AM67" i="38"/>
  <c r="AK68" i="38"/>
  <c r="AL68" i="38"/>
  <c r="AM68" i="38"/>
  <c r="AK69" i="38"/>
  <c r="AL69" i="38"/>
  <c r="AM69" i="38"/>
  <c r="AK70" i="38"/>
  <c r="AL70" i="38"/>
  <c r="AM70" i="38"/>
  <c r="AK71" i="38"/>
  <c r="AL71" i="38"/>
  <c r="AM71" i="38"/>
  <c r="AK72" i="38"/>
  <c r="AL72" i="38"/>
  <c r="AM72" i="38"/>
  <c r="AK73" i="38"/>
  <c r="AL73" i="38"/>
  <c r="AM73" i="38"/>
  <c r="AK74" i="38"/>
  <c r="AL74" i="38"/>
  <c r="AM74" i="38"/>
  <c r="AK75" i="38"/>
  <c r="AL75" i="38"/>
  <c r="AM75" i="38"/>
  <c r="AK76" i="38"/>
  <c r="AL76" i="38"/>
  <c r="AM76" i="38"/>
  <c r="AK77" i="38"/>
  <c r="AL77" i="38"/>
  <c r="AM77" i="38"/>
  <c r="AK78" i="38"/>
  <c r="AL78" i="38"/>
  <c r="AM78" i="38"/>
  <c r="AK79" i="38"/>
  <c r="AL79" i="38"/>
  <c r="AM79" i="38"/>
  <c r="AK80" i="38"/>
  <c r="AL80" i="38"/>
  <c r="AM80" i="38"/>
  <c r="AK81" i="38"/>
  <c r="AL81" i="38"/>
  <c r="AM81" i="38"/>
  <c r="AK82" i="38"/>
  <c r="AL82" i="38"/>
  <c r="AM82" i="38"/>
  <c r="AK83" i="38"/>
  <c r="AL83" i="38"/>
  <c r="AM83" i="38"/>
  <c r="AK84" i="38"/>
  <c r="AL84" i="38"/>
  <c r="AM84" i="38"/>
  <c r="AK85" i="38"/>
  <c r="AL85" i="38"/>
  <c r="AM85" i="38"/>
  <c r="AK86" i="38"/>
  <c r="AL86" i="38"/>
  <c r="AM86" i="38"/>
  <c r="AK87" i="38"/>
  <c r="AL87" i="38"/>
  <c r="AM87" i="38"/>
  <c r="AK88" i="38"/>
  <c r="AL88" i="38"/>
  <c r="AM88" i="38"/>
  <c r="AK89" i="38"/>
  <c r="AL89" i="38"/>
  <c r="AM89" i="38"/>
  <c r="AK90" i="38"/>
  <c r="AL90" i="38"/>
  <c r="AM90" i="38"/>
  <c r="AK91" i="38"/>
  <c r="AL91" i="38"/>
  <c r="AM91" i="38"/>
  <c r="AK92" i="38"/>
  <c r="AL92" i="38"/>
  <c r="AM92" i="38"/>
  <c r="AK93" i="38"/>
  <c r="AL93" i="38"/>
  <c r="AM93" i="38"/>
  <c r="AK94" i="38"/>
  <c r="AL94" i="38"/>
  <c r="AM94" i="38"/>
  <c r="AK95" i="38"/>
  <c r="AL95" i="38"/>
  <c r="AM95" i="38"/>
  <c r="AK96" i="38"/>
  <c r="AL96" i="38"/>
  <c r="AM96" i="38"/>
  <c r="AK97" i="38"/>
  <c r="AL97" i="38"/>
  <c r="AM97" i="38"/>
  <c r="AK98" i="38"/>
  <c r="AL98" i="38"/>
  <c r="AM98" i="38"/>
  <c r="AK99" i="38"/>
  <c r="AL99" i="38"/>
  <c r="AM99" i="38"/>
  <c r="AK100" i="38"/>
  <c r="AL100" i="38"/>
  <c r="AM100" i="38"/>
  <c r="AK101" i="38"/>
  <c r="AL101" i="38"/>
  <c r="AM101" i="38"/>
  <c r="AK102" i="38"/>
  <c r="AL102" i="38"/>
  <c r="AM102" i="38"/>
  <c r="AK103" i="38"/>
  <c r="AL103" i="38"/>
  <c r="AM103" i="38"/>
  <c r="AK104" i="38"/>
  <c r="AL104" i="38"/>
  <c r="AM104" i="38"/>
  <c r="AK105" i="38"/>
  <c r="AL105" i="38"/>
  <c r="AM105" i="38"/>
  <c r="AK106" i="38"/>
  <c r="AL106" i="38"/>
  <c r="AM106" i="38"/>
  <c r="AK107" i="38"/>
  <c r="AL107" i="38"/>
  <c r="AM107" i="38"/>
  <c r="AK108" i="38"/>
  <c r="AL108" i="38"/>
  <c r="AM108" i="38"/>
  <c r="AK109" i="38"/>
  <c r="AL109" i="38"/>
  <c r="AM109" i="38"/>
  <c r="AK110" i="38"/>
  <c r="AL110" i="38"/>
  <c r="AM110" i="38"/>
  <c r="AK111" i="38"/>
  <c r="AL111" i="38"/>
  <c r="AM111" i="38"/>
  <c r="AM52" i="38"/>
  <c r="AL52" i="38"/>
  <c r="AK52" i="38"/>
  <c r="AA53" i="38"/>
  <c r="AB53" i="38"/>
  <c r="AA54" i="38"/>
  <c r="AB54" i="38"/>
  <c r="AA55" i="38"/>
  <c r="AB55" i="38"/>
  <c r="AA56" i="38"/>
  <c r="AB56" i="38"/>
  <c r="AA57" i="38"/>
  <c r="AB57" i="38"/>
  <c r="AA58" i="38"/>
  <c r="AB58" i="38"/>
  <c r="AA59" i="38"/>
  <c r="AB59" i="38"/>
  <c r="AA60" i="38"/>
  <c r="AB60" i="38"/>
  <c r="AA61" i="38"/>
  <c r="AB61" i="38"/>
  <c r="AA62" i="38"/>
  <c r="AB62" i="38"/>
  <c r="AA63" i="38"/>
  <c r="AB63" i="38"/>
  <c r="AA64" i="38"/>
  <c r="AB64" i="38"/>
  <c r="AA65" i="38"/>
  <c r="AB65" i="38"/>
  <c r="AA66" i="38"/>
  <c r="AB66" i="38"/>
  <c r="AA67" i="38"/>
  <c r="AB67" i="38"/>
  <c r="AA68" i="38"/>
  <c r="AB68" i="38"/>
  <c r="AA69" i="38"/>
  <c r="AB69" i="38"/>
  <c r="AA70" i="38"/>
  <c r="AB70" i="38"/>
  <c r="AA71" i="38"/>
  <c r="AB71" i="38"/>
  <c r="AA72" i="38"/>
  <c r="AB72" i="38"/>
  <c r="AA73" i="38"/>
  <c r="AB73" i="38"/>
  <c r="AA74" i="38"/>
  <c r="AB74" i="38"/>
  <c r="AA75" i="38"/>
  <c r="AB75" i="38"/>
  <c r="AA76" i="38"/>
  <c r="AB76" i="38"/>
  <c r="AA77" i="38"/>
  <c r="AB77" i="38"/>
  <c r="AA78" i="38"/>
  <c r="AB78" i="38"/>
  <c r="AA79" i="38"/>
  <c r="AB79" i="38"/>
  <c r="AA80" i="38"/>
  <c r="AB80" i="38"/>
  <c r="AA81" i="38"/>
  <c r="AB81" i="38"/>
  <c r="AA82" i="38"/>
  <c r="AB82" i="38"/>
  <c r="AA83" i="38"/>
  <c r="AB83" i="38"/>
  <c r="AA84" i="38"/>
  <c r="AB84" i="38"/>
  <c r="AA85" i="38"/>
  <c r="AB85" i="38"/>
  <c r="AA86" i="38"/>
  <c r="AB86" i="38"/>
  <c r="AA87" i="38"/>
  <c r="AB87" i="38"/>
  <c r="AA88" i="38"/>
  <c r="AB88" i="38"/>
  <c r="AA89" i="38"/>
  <c r="AB89" i="38"/>
  <c r="AA90" i="38"/>
  <c r="AB90" i="38"/>
  <c r="AA91" i="38"/>
  <c r="AB91" i="38"/>
  <c r="AA92" i="38"/>
  <c r="AB92" i="38"/>
  <c r="AA93" i="38"/>
  <c r="AB93" i="38"/>
  <c r="AA94" i="38"/>
  <c r="AB94" i="38"/>
  <c r="AA95" i="38"/>
  <c r="AB95" i="38"/>
  <c r="AA96" i="38"/>
  <c r="AB96" i="38"/>
  <c r="AA97" i="38"/>
  <c r="AB97" i="38"/>
  <c r="AA98" i="38"/>
  <c r="AB98" i="38"/>
  <c r="AA99" i="38"/>
  <c r="AB99" i="38"/>
  <c r="AA100" i="38"/>
  <c r="AB100" i="38"/>
  <c r="AA101" i="38"/>
  <c r="AB101" i="38"/>
  <c r="AA102" i="38"/>
  <c r="AB102" i="38"/>
  <c r="AA103" i="38"/>
  <c r="AB103" i="38"/>
  <c r="AA104" i="38"/>
  <c r="AB104" i="38"/>
  <c r="AA105" i="38"/>
  <c r="AB105" i="38"/>
  <c r="AA106" i="38"/>
  <c r="AB106" i="38"/>
  <c r="AA107" i="38"/>
  <c r="AB107" i="38"/>
  <c r="AA108" i="38"/>
  <c r="AB108" i="38"/>
  <c r="AA109" i="38"/>
  <c r="AB109" i="38"/>
  <c r="AA110" i="38"/>
  <c r="AB110" i="38"/>
  <c r="AA111" i="38"/>
  <c r="AB111" i="38"/>
  <c r="AB52" i="38"/>
  <c r="AA52" i="38"/>
  <c r="G12" i="38" s="1"/>
  <c r="Q25" i="38"/>
  <c r="E25" i="38"/>
  <c r="Q23" i="38"/>
  <c r="N29" i="38"/>
  <c r="B29" i="38"/>
  <c r="S10" i="38"/>
  <c r="G10" i="38"/>
  <c r="Q10" i="38"/>
  <c r="E10" i="38"/>
  <c r="N4" i="38"/>
  <c r="B4" i="38"/>
  <c r="D24" i="37"/>
  <c r="C24" i="37"/>
  <c r="D23" i="37"/>
  <c r="C23" i="37"/>
  <c r="D22" i="37"/>
  <c r="C22" i="37"/>
  <c r="D21" i="37"/>
  <c r="E16" i="37"/>
  <c r="E15" i="37"/>
  <c r="E14" i="37"/>
  <c r="E13" i="37"/>
  <c r="E12" i="37"/>
  <c r="E11" i="37"/>
  <c r="E10" i="37"/>
  <c r="E9" i="37"/>
  <c r="H6" i="37"/>
  <c r="C6" i="37"/>
  <c r="E23" i="37" l="1"/>
  <c r="E21" i="37"/>
  <c r="E24" i="37"/>
  <c r="D25" i="37"/>
  <c r="E22" i="37"/>
  <c r="C25" i="37"/>
  <c r="E8" i="38"/>
  <c r="E12" i="38"/>
  <c r="Z16" i="38"/>
  <c r="R5" i="32"/>
  <c r="T5" i="32" s="1"/>
  <c r="R6" i="32"/>
  <c r="T6" i="32" s="1"/>
  <c r="R7" i="32"/>
  <c r="T7" i="32"/>
  <c r="R8" i="32"/>
  <c r="T8" i="32" s="1"/>
  <c r="R9" i="32"/>
  <c r="T9" i="32"/>
  <c r="R10" i="32"/>
  <c r="T10" i="32" s="1"/>
  <c r="R11" i="32"/>
  <c r="T11" i="32"/>
  <c r="R12" i="32"/>
  <c r="T12" i="32"/>
  <c r="R13" i="32"/>
  <c r="T13" i="32"/>
  <c r="R14" i="32"/>
  <c r="T14" i="32" s="1"/>
  <c r="R15" i="32"/>
  <c r="T15" i="32"/>
  <c r="R16" i="32"/>
  <c r="T16" i="32" s="1"/>
  <c r="R17" i="32"/>
  <c r="T17" i="32"/>
  <c r="R18" i="32"/>
  <c r="T18" i="32" s="1"/>
  <c r="R19" i="32"/>
  <c r="T19" i="32"/>
  <c r="R20" i="32"/>
  <c r="T20" i="32"/>
  <c r="R21" i="32"/>
  <c r="T21" i="32"/>
  <c r="R22" i="32"/>
  <c r="T22" i="32" s="1"/>
  <c r="R23" i="32"/>
  <c r="T23" i="32"/>
  <c r="R24" i="32"/>
  <c r="T24" i="32" s="1"/>
  <c r="R25" i="32"/>
  <c r="T25" i="32"/>
  <c r="R26" i="32"/>
  <c r="T26" i="32" s="1"/>
  <c r="R27" i="32"/>
  <c r="T27" i="32"/>
  <c r="R28" i="32"/>
  <c r="T28" i="32"/>
  <c r="R29" i="32"/>
  <c r="T29" i="32"/>
  <c r="R30" i="32"/>
  <c r="T30" i="32" s="1"/>
  <c r="R31" i="32"/>
  <c r="T31" i="32"/>
  <c r="R32" i="32"/>
  <c r="T32" i="32" s="1"/>
  <c r="R33" i="32"/>
  <c r="T33" i="32"/>
  <c r="R34" i="32"/>
  <c r="T34" i="32" s="1"/>
  <c r="R35" i="32"/>
  <c r="T35" i="32"/>
  <c r="R36" i="32"/>
  <c r="T36" i="32"/>
  <c r="R37" i="32"/>
  <c r="T37" i="32"/>
  <c r="R38" i="32"/>
  <c r="T38" i="32" s="1"/>
  <c r="R39" i="32"/>
  <c r="T39" i="32"/>
  <c r="R40" i="32"/>
  <c r="T40" i="32" s="1"/>
  <c r="R41" i="32"/>
  <c r="T41" i="32"/>
  <c r="R42" i="32"/>
  <c r="T42" i="32" s="1"/>
  <c r="R43" i="32"/>
  <c r="T43" i="32"/>
  <c r="R44" i="32"/>
  <c r="T44" i="32"/>
  <c r="R45" i="32"/>
  <c r="T45" i="32"/>
  <c r="R46" i="32"/>
  <c r="T46" i="32" s="1"/>
  <c r="R47" i="32"/>
  <c r="T47" i="32"/>
  <c r="R48" i="32"/>
  <c r="T48" i="32" s="1"/>
  <c r="R49" i="32"/>
  <c r="T49" i="32"/>
  <c r="R50" i="32"/>
  <c r="T50" i="32" s="1"/>
  <c r="R51" i="32"/>
  <c r="T51" i="32"/>
  <c r="R52" i="32"/>
  <c r="T52" i="32"/>
  <c r="R53" i="32"/>
  <c r="T53" i="32"/>
  <c r="R54" i="32"/>
  <c r="T54" i="32" s="1"/>
  <c r="R55" i="32"/>
  <c r="T55" i="32"/>
  <c r="R56" i="32"/>
  <c r="T56" i="32" s="1"/>
  <c r="R57" i="32"/>
  <c r="T57" i="32"/>
  <c r="R58" i="32"/>
  <c r="T58" i="32" s="1"/>
  <c r="R59" i="32"/>
  <c r="T59" i="32"/>
  <c r="R60" i="32"/>
  <c r="T60" i="32"/>
  <c r="R61" i="32"/>
  <c r="T61" i="32"/>
  <c r="R62" i="32"/>
  <c r="T62" i="32" s="1"/>
  <c r="R63" i="32"/>
  <c r="T63" i="32"/>
  <c r="T4" i="32"/>
  <c r="S3" i="32"/>
  <c r="R4" i="32"/>
  <c r="O5" i="32"/>
  <c r="P5" i="32"/>
  <c r="Q5" i="32"/>
  <c r="O6" i="32"/>
  <c r="P6" i="32"/>
  <c r="Q6" i="32"/>
  <c r="O7" i="32"/>
  <c r="P7" i="32"/>
  <c r="Q7" i="32"/>
  <c r="O8" i="32"/>
  <c r="P8" i="32"/>
  <c r="Q8" i="32"/>
  <c r="O9" i="32"/>
  <c r="P9" i="32"/>
  <c r="Q9" i="32"/>
  <c r="O10" i="32"/>
  <c r="P10" i="32"/>
  <c r="Q10" i="32"/>
  <c r="O11" i="32"/>
  <c r="P11" i="32"/>
  <c r="Q11" i="32"/>
  <c r="O12" i="32"/>
  <c r="P12" i="32"/>
  <c r="Q12" i="32"/>
  <c r="O13" i="32"/>
  <c r="P13" i="32"/>
  <c r="Q13" i="32"/>
  <c r="O14" i="32"/>
  <c r="P14" i="32"/>
  <c r="Q14" i="32"/>
  <c r="O15" i="32"/>
  <c r="P15" i="32"/>
  <c r="Q15" i="32"/>
  <c r="O16" i="32"/>
  <c r="P16" i="32"/>
  <c r="Q16" i="32"/>
  <c r="O17" i="32"/>
  <c r="P17" i="32"/>
  <c r="Q17" i="32"/>
  <c r="O18" i="32"/>
  <c r="P18" i="32"/>
  <c r="Q18" i="32"/>
  <c r="O19" i="32"/>
  <c r="P19" i="32"/>
  <c r="Q19" i="32"/>
  <c r="O20" i="32"/>
  <c r="P20" i="32"/>
  <c r="Q20" i="32"/>
  <c r="O21" i="32"/>
  <c r="P21" i="32"/>
  <c r="Q21" i="32"/>
  <c r="O22" i="32"/>
  <c r="P22" i="32"/>
  <c r="Q22" i="32"/>
  <c r="O23" i="32"/>
  <c r="P23" i="32"/>
  <c r="Q23" i="32"/>
  <c r="O24" i="32"/>
  <c r="P24" i="32"/>
  <c r="Q24" i="32"/>
  <c r="O25" i="32"/>
  <c r="P25" i="32"/>
  <c r="Q25" i="32"/>
  <c r="O26" i="32"/>
  <c r="P26" i="32"/>
  <c r="Q26" i="32"/>
  <c r="O27" i="32"/>
  <c r="P27" i="32"/>
  <c r="Q27" i="32"/>
  <c r="O28" i="32"/>
  <c r="P28" i="32"/>
  <c r="Q28" i="32"/>
  <c r="O29" i="32"/>
  <c r="P29" i="32"/>
  <c r="Q29" i="32"/>
  <c r="O30" i="32"/>
  <c r="P30" i="32"/>
  <c r="Q30" i="32"/>
  <c r="O31" i="32"/>
  <c r="P31" i="32"/>
  <c r="Q31" i="32"/>
  <c r="O32" i="32"/>
  <c r="P32" i="32"/>
  <c r="Q32" i="32"/>
  <c r="O33" i="32"/>
  <c r="P33" i="32"/>
  <c r="Q33" i="32"/>
  <c r="O34" i="32"/>
  <c r="P34" i="32"/>
  <c r="Q34" i="32"/>
  <c r="O35" i="32"/>
  <c r="P35" i="32"/>
  <c r="Q35" i="32"/>
  <c r="O36" i="32"/>
  <c r="P36" i="32"/>
  <c r="Q36" i="32"/>
  <c r="O37" i="32"/>
  <c r="P37" i="32"/>
  <c r="Q37" i="32"/>
  <c r="O38" i="32"/>
  <c r="P38" i="32"/>
  <c r="Q38" i="32"/>
  <c r="O39" i="32"/>
  <c r="P39" i="32"/>
  <c r="Q39" i="32"/>
  <c r="O40" i="32"/>
  <c r="P40" i="32"/>
  <c r="Q40" i="32"/>
  <c r="O41" i="32"/>
  <c r="P41" i="32"/>
  <c r="Q41" i="32"/>
  <c r="O42" i="32"/>
  <c r="P42" i="32"/>
  <c r="Q42" i="32"/>
  <c r="O43" i="32"/>
  <c r="P43" i="32"/>
  <c r="Q43" i="32"/>
  <c r="O44" i="32"/>
  <c r="P44" i="32"/>
  <c r="Q44" i="32"/>
  <c r="O45" i="32"/>
  <c r="P45" i="32"/>
  <c r="Q45" i="32"/>
  <c r="O46" i="32"/>
  <c r="P46" i="32"/>
  <c r="Q46" i="32"/>
  <c r="O47" i="32"/>
  <c r="P47" i="32"/>
  <c r="Q47" i="32"/>
  <c r="O48" i="32"/>
  <c r="P48" i="32"/>
  <c r="Q48" i="32"/>
  <c r="O49" i="32"/>
  <c r="P49" i="32"/>
  <c r="Q49" i="32"/>
  <c r="O50" i="32"/>
  <c r="P50" i="32"/>
  <c r="Q50" i="32"/>
  <c r="O51" i="32"/>
  <c r="P51" i="32"/>
  <c r="Q51" i="32"/>
  <c r="O52" i="32"/>
  <c r="P52" i="32"/>
  <c r="Q52" i="32"/>
  <c r="O53" i="32"/>
  <c r="P53" i="32"/>
  <c r="Q53" i="32"/>
  <c r="O54" i="32"/>
  <c r="P54" i="32"/>
  <c r="Q54" i="32"/>
  <c r="O55" i="32"/>
  <c r="P55" i="32"/>
  <c r="Q55" i="32"/>
  <c r="O56" i="32"/>
  <c r="P56" i="32"/>
  <c r="Q56" i="32"/>
  <c r="O57" i="32"/>
  <c r="P57" i="32"/>
  <c r="Q57" i="32"/>
  <c r="O58" i="32"/>
  <c r="P58" i="32"/>
  <c r="Q58" i="32"/>
  <c r="O59" i="32"/>
  <c r="P59" i="32"/>
  <c r="Q59" i="32"/>
  <c r="O60" i="32"/>
  <c r="P60" i="32"/>
  <c r="Q60" i="32"/>
  <c r="O61" i="32"/>
  <c r="P61" i="32"/>
  <c r="Q61" i="32"/>
  <c r="O62" i="32"/>
  <c r="P62" i="32"/>
  <c r="Q62" i="32"/>
  <c r="O63" i="32"/>
  <c r="P63" i="32"/>
  <c r="Q63" i="32"/>
  <c r="Q4" i="32"/>
  <c r="P4" i="32"/>
  <c r="O4" i="32"/>
  <c r="AB5" i="31"/>
  <c r="AD5" i="31" s="1"/>
  <c r="AF53" i="38" s="1"/>
  <c r="AB6" i="31"/>
  <c r="AD6" i="31"/>
  <c r="AF54" i="38" s="1"/>
  <c r="AB7" i="31"/>
  <c r="AD7" i="31"/>
  <c r="AF55" i="38" s="1"/>
  <c r="AB8" i="31"/>
  <c r="AD8" i="31" s="1"/>
  <c r="AF56" i="38" s="1"/>
  <c r="AB9" i="31"/>
  <c r="AD9" i="31"/>
  <c r="AF57" i="38" s="1"/>
  <c r="AB10" i="31"/>
  <c r="AD10" i="31" s="1"/>
  <c r="AF58" i="38" s="1"/>
  <c r="AB11" i="31"/>
  <c r="AD11" i="31"/>
  <c r="AF59" i="38" s="1"/>
  <c r="AB12" i="31"/>
  <c r="AD12" i="31"/>
  <c r="AF60" i="38" s="1"/>
  <c r="AB13" i="31"/>
  <c r="AD13" i="31"/>
  <c r="AF61" i="38" s="1"/>
  <c r="AB14" i="31"/>
  <c r="AD14" i="31"/>
  <c r="AF62" i="38" s="1"/>
  <c r="AB15" i="31"/>
  <c r="AD15" i="31"/>
  <c r="AF63" i="38" s="1"/>
  <c r="AB16" i="31"/>
  <c r="AD16" i="31" s="1"/>
  <c r="AF64" i="38" s="1"/>
  <c r="AB17" i="31"/>
  <c r="AD17" i="31"/>
  <c r="AF65" i="38" s="1"/>
  <c r="AB18" i="31"/>
  <c r="AD18" i="31" s="1"/>
  <c r="AF66" i="38" s="1"/>
  <c r="AB19" i="31"/>
  <c r="AD19" i="31"/>
  <c r="AF67" i="38" s="1"/>
  <c r="AB20" i="31"/>
  <c r="AD20" i="31"/>
  <c r="AF68" i="38" s="1"/>
  <c r="AB21" i="31"/>
  <c r="AD21" i="31"/>
  <c r="AF69" i="38" s="1"/>
  <c r="AB22" i="31"/>
  <c r="AD22" i="31"/>
  <c r="AF70" i="38" s="1"/>
  <c r="AB23" i="31"/>
  <c r="AD23" i="31"/>
  <c r="AF71" i="38" s="1"/>
  <c r="AB24" i="31"/>
  <c r="AD24" i="31" s="1"/>
  <c r="AF72" i="38" s="1"/>
  <c r="AB25" i="31"/>
  <c r="AD25" i="31"/>
  <c r="AF73" i="38" s="1"/>
  <c r="AB26" i="31"/>
  <c r="AD26" i="31" s="1"/>
  <c r="AF74" i="38" s="1"/>
  <c r="AB27" i="31"/>
  <c r="AD27" i="31"/>
  <c r="AF75" i="38" s="1"/>
  <c r="AB28" i="31"/>
  <c r="AD28" i="31"/>
  <c r="AF76" i="38" s="1"/>
  <c r="AB29" i="31"/>
  <c r="AD29" i="31"/>
  <c r="AF77" i="38" s="1"/>
  <c r="AB30" i="31"/>
  <c r="AD30" i="31"/>
  <c r="AF78" i="38" s="1"/>
  <c r="AB31" i="31"/>
  <c r="AD31" i="31"/>
  <c r="AF79" i="38" s="1"/>
  <c r="AB32" i="31"/>
  <c r="AD32" i="31" s="1"/>
  <c r="AF80" i="38" s="1"/>
  <c r="AB33" i="31"/>
  <c r="AD33" i="31"/>
  <c r="AF81" i="38" s="1"/>
  <c r="AB34" i="31"/>
  <c r="AD34" i="31" s="1"/>
  <c r="AF82" i="38" s="1"/>
  <c r="AB35" i="31"/>
  <c r="AD35" i="31"/>
  <c r="AF83" i="38" s="1"/>
  <c r="AB36" i="31"/>
  <c r="AD36" i="31"/>
  <c r="AF84" i="38" s="1"/>
  <c r="AB37" i="31"/>
  <c r="AD37" i="31"/>
  <c r="AF85" i="38" s="1"/>
  <c r="AB38" i="31"/>
  <c r="AD38" i="31"/>
  <c r="AF86" i="38" s="1"/>
  <c r="AB39" i="31"/>
  <c r="AD39" i="31"/>
  <c r="AF87" i="38" s="1"/>
  <c r="AB40" i="31"/>
  <c r="AD40" i="31" s="1"/>
  <c r="AF88" i="38" s="1"/>
  <c r="AB41" i="31"/>
  <c r="AD41" i="31"/>
  <c r="AF89" i="38" s="1"/>
  <c r="AB42" i="31"/>
  <c r="AD42" i="31" s="1"/>
  <c r="AF90" i="38" s="1"/>
  <c r="AB43" i="31"/>
  <c r="AD43" i="31"/>
  <c r="AF91" i="38" s="1"/>
  <c r="AB44" i="31"/>
  <c r="AD44" i="31"/>
  <c r="AF92" i="38" s="1"/>
  <c r="AB45" i="31"/>
  <c r="AD45" i="31"/>
  <c r="AF93" i="38" s="1"/>
  <c r="AB46" i="31"/>
  <c r="AD46" i="31"/>
  <c r="AF94" i="38" s="1"/>
  <c r="AB47" i="31"/>
  <c r="AD47" i="31"/>
  <c r="AF95" i="38" s="1"/>
  <c r="AB48" i="31"/>
  <c r="AD48" i="31" s="1"/>
  <c r="AF96" i="38" s="1"/>
  <c r="AB49" i="31"/>
  <c r="AD49" i="31"/>
  <c r="AF97" i="38" s="1"/>
  <c r="AB50" i="31"/>
  <c r="AD50" i="31" s="1"/>
  <c r="AF98" i="38" s="1"/>
  <c r="AB51" i="31"/>
  <c r="AD51" i="31"/>
  <c r="AF99" i="38" s="1"/>
  <c r="AB52" i="31"/>
  <c r="AD52" i="31"/>
  <c r="AF100" i="38" s="1"/>
  <c r="AB53" i="31"/>
  <c r="AD53" i="31"/>
  <c r="AF101" i="38" s="1"/>
  <c r="AB54" i="31"/>
  <c r="AD54" i="31"/>
  <c r="AF102" i="38" s="1"/>
  <c r="AB55" i="31"/>
  <c r="AD55" i="31"/>
  <c r="AF103" i="38" s="1"/>
  <c r="AB56" i="31"/>
  <c r="AD56" i="31" s="1"/>
  <c r="AF104" i="38" s="1"/>
  <c r="AB57" i="31"/>
  <c r="AD57" i="31"/>
  <c r="AF105" i="38" s="1"/>
  <c r="AB58" i="31"/>
  <c r="AD58" i="31" s="1"/>
  <c r="AF106" i="38" s="1"/>
  <c r="AB59" i="31"/>
  <c r="AD59" i="31"/>
  <c r="AF107" i="38" s="1"/>
  <c r="AB60" i="31"/>
  <c r="AD60" i="31"/>
  <c r="AF108" i="38" s="1"/>
  <c r="AB61" i="31"/>
  <c r="AD61" i="31"/>
  <c r="AF109" i="38" s="1"/>
  <c r="AB62" i="31"/>
  <c r="AD62" i="31"/>
  <c r="AF110" i="38" s="1"/>
  <c r="AB63" i="31"/>
  <c r="AD63" i="31"/>
  <c r="AF111" i="38" s="1"/>
  <c r="AD4" i="31"/>
  <c r="AF52" i="38" s="1"/>
  <c r="AC3" i="31"/>
  <c r="AB4" i="31"/>
  <c r="E25" i="37" l="1"/>
  <c r="AF3" i="28" l="1"/>
  <c r="AD63" i="28"/>
  <c r="AC63" i="28"/>
  <c r="AB63" i="28"/>
  <c r="AE63" i="28" s="1"/>
  <c r="AF63" i="28" s="1"/>
  <c r="AD62" i="28"/>
  <c r="AE62" i="28" s="1"/>
  <c r="AF62" i="28" s="1"/>
  <c r="AC62" i="28"/>
  <c r="AB62" i="28"/>
  <c r="AD61" i="28"/>
  <c r="AC61" i="28"/>
  <c r="AB61" i="28"/>
  <c r="AD60" i="28"/>
  <c r="AC60" i="28"/>
  <c r="AB60" i="28"/>
  <c r="AE60" i="28" s="1"/>
  <c r="AF60" i="28" s="1"/>
  <c r="AD59" i="28"/>
  <c r="AC59" i="28"/>
  <c r="AB59" i="28"/>
  <c r="AE59" i="28" s="1"/>
  <c r="AF59" i="28" s="1"/>
  <c r="AD58" i="28"/>
  <c r="AC58" i="28"/>
  <c r="AB58" i="28"/>
  <c r="AE58" i="28" s="1"/>
  <c r="AF58" i="28" s="1"/>
  <c r="AD57" i="28"/>
  <c r="AC57" i="28"/>
  <c r="AB57" i="28"/>
  <c r="AD56" i="28"/>
  <c r="AC56" i="28"/>
  <c r="AB56" i="28"/>
  <c r="AD55" i="28"/>
  <c r="AC55" i="28"/>
  <c r="AB55" i="28"/>
  <c r="AE55" i="28" s="1"/>
  <c r="AF55" i="28" s="1"/>
  <c r="AD54" i="28"/>
  <c r="AC54" i="28"/>
  <c r="AB54" i="28"/>
  <c r="AD53" i="28"/>
  <c r="AC53" i="28"/>
  <c r="AB53" i="28"/>
  <c r="AD52" i="28"/>
  <c r="AC52" i="28"/>
  <c r="AB52" i="28"/>
  <c r="AE52" i="28" s="1"/>
  <c r="AF52" i="28" s="1"/>
  <c r="AD51" i="28"/>
  <c r="AC51" i="28"/>
  <c r="AB51" i="28"/>
  <c r="AE51" i="28" s="1"/>
  <c r="AF51" i="28" s="1"/>
  <c r="AD50" i="28"/>
  <c r="AC50" i="28"/>
  <c r="AB50" i="28"/>
  <c r="AE50" i="28" s="1"/>
  <c r="AF50" i="28" s="1"/>
  <c r="AD49" i="28"/>
  <c r="AC49" i="28"/>
  <c r="AB49" i="28"/>
  <c r="AD48" i="28"/>
  <c r="AC48" i="28"/>
  <c r="AB48" i="28"/>
  <c r="AD47" i="28"/>
  <c r="AC47" i="28"/>
  <c r="AB47" i="28"/>
  <c r="AE47" i="28" s="1"/>
  <c r="AF47" i="28" s="1"/>
  <c r="AD46" i="28"/>
  <c r="AC46" i="28"/>
  <c r="AB46" i="28"/>
  <c r="AD45" i="28"/>
  <c r="AC45" i="28"/>
  <c r="AB45" i="28"/>
  <c r="AD44" i="28"/>
  <c r="AC44" i="28"/>
  <c r="AB44" i="28"/>
  <c r="AE44" i="28" s="1"/>
  <c r="AF44" i="28" s="1"/>
  <c r="AD43" i="28"/>
  <c r="AC43" i="28"/>
  <c r="AB43" i="28"/>
  <c r="AE43" i="28" s="1"/>
  <c r="AF43" i="28" s="1"/>
  <c r="AD42" i="28"/>
  <c r="AC42" i="28"/>
  <c r="AB42" i="28"/>
  <c r="AE42" i="28" s="1"/>
  <c r="AF42" i="28" s="1"/>
  <c r="AD41" i="28"/>
  <c r="AC41" i="28"/>
  <c r="AB41" i="28"/>
  <c r="AD40" i="28"/>
  <c r="AC40" i="28"/>
  <c r="AB40" i="28"/>
  <c r="AD39" i="28"/>
  <c r="AC39" i="28"/>
  <c r="AB39" i="28"/>
  <c r="AE39" i="28" s="1"/>
  <c r="AF39" i="28" s="1"/>
  <c r="AD38" i="28"/>
  <c r="AC38" i="28"/>
  <c r="AB38" i="28"/>
  <c r="AD37" i="28"/>
  <c r="AC37" i="28"/>
  <c r="AB37" i="28"/>
  <c r="AD36" i="28"/>
  <c r="AC36" i="28"/>
  <c r="AB36" i="28"/>
  <c r="AE36" i="28" s="1"/>
  <c r="AF36" i="28" s="1"/>
  <c r="AD35" i="28"/>
  <c r="AC35" i="28"/>
  <c r="AB35" i="28"/>
  <c r="AE35" i="28" s="1"/>
  <c r="AF35" i="28" s="1"/>
  <c r="AD34" i="28"/>
  <c r="AC34" i="28"/>
  <c r="AB34" i="28"/>
  <c r="AE34" i="28" s="1"/>
  <c r="AF34" i="28" s="1"/>
  <c r="AD33" i="28"/>
  <c r="AC33" i="28"/>
  <c r="AB33" i="28"/>
  <c r="AD32" i="28"/>
  <c r="AC32" i="28"/>
  <c r="AB32" i="28"/>
  <c r="AD31" i="28"/>
  <c r="AC31" i="28"/>
  <c r="AB31" i="28"/>
  <c r="AE31" i="28" s="1"/>
  <c r="AF31" i="28" s="1"/>
  <c r="AD30" i="28"/>
  <c r="AC30" i="28"/>
  <c r="AB30" i="28"/>
  <c r="AD29" i="28"/>
  <c r="AC29" i="28"/>
  <c r="AB29" i="28"/>
  <c r="AD28" i="28"/>
  <c r="AC28" i="28"/>
  <c r="AB28" i="28"/>
  <c r="AE28" i="28" s="1"/>
  <c r="AF28" i="28" s="1"/>
  <c r="AD27" i="28"/>
  <c r="AC27" i="28"/>
  <c r="AB27" i="28"/>
  <c r="AE27" i="28" s="1"/>
  <c r="AF27" i="28" s="1"/>
  <c r="AD26" i="28"/>
  <c r="AC26" i="28"/>
  <c r="AB26" i="28"/>
  <c r="AE26" i="28" s="1"/>
  <c r="AF26" i="28" s="1"/>
  <c r="AD25" i="28"/>
  <c r="AC25" i="28"/>
  <c r="AB25" i="28"/>
  <c r="AD24" i="28"/>
  <c r="AC24" i="28"/>
  <c r="AB24" i="28"/>
  <c r="AD23" i="28"/>
  <c r="AC23" i="28"/>
  <c r="AB23" i="28"/>
  <c r="AE23" i="28" s="1"/>
  <c r="AF23" i="28" s="1"/>
  <c r="AD22" i="28"/>
  <c r="AC22" i="28"/>
  <c r="AB22" i="28"/>
  <c r="AD21" i="28"/>
  <c r="AC21" i="28"/>
  <c r="AB21" i="28"/>
  <c r="AD20" i="28"/>
  <c r="AC20" i="28"/>
  <c r="AB20" i="28"/>
  <c r="AE20" i="28" s="1"/>
  <c r="AF20" i="28" s="1"/>
  <c r="AD19" i="28"/>
  <c r="AC19" i="28"/>
  <c r="AB19" i="28"/>
  <c r="AE19" i="28" s="1"/>
  <c r="AF19" i="28" s="1"/>
  <c r="AD18" i="28"/>
  <c r="AC18" i="28"/>
  <c r="AB18" i="28"/>
  <c r="AE18" i="28" s="1"/>
  <c r="AF18" i="28" s="1"/>
  <c r="AD17" i="28"/>
  <c r="AC17" i="28"/>
  <c r="AB17" i="28"/>
  <c r="AD16" i="28"/>
  <c r="AC16" i="28"/>
  <c r="AB16" i="28"/>
  <c r="AD15" i="28"/>
  <c r="AC15" i="28"/>
  <c r="AB15" i="28"/>
  <c r="AE15" i="28" s="1"/>
  <c r="AF15" i="28" s="1"/>
  <c r="AD14" i="28"/>
  <c r="AC14" i="28"/>
  <c r="AB14" i="28"/>
  <c r="AD13" i="28"/>
  <c r="AC13" i="28"/>
  <c r="AB13" i="28"/>
  <c r="AD12" i="28"/>
  <c r="AC12" i="28"/>
  <c r="AB12" i="28"/>
  <c r="AE12" i="28" s="1"/>
  <c r="AF12" i="28" s="1"/>
  <c r="AD11" i="28"/>
  <c r="AC11" i="28"/>
  <c r="AB11" i="28"/>
  <c r="AE11" i="28" s="1"/>
  <c r="AF11" i="28" s="1"/>
  <c r="AD10" i="28"/>
  <c r="AC10" i="28"/>
  <c r="AB10" i="28"/>
  <c r="AE10" i="28" s="1"/>
  <c r="AF10" i="28" s="1"/>
  <c r="AD9" i="28"/>
  <c r="AC9" i="28"/>
  <c r="AB9" i="28"/>
  <c r="AD8" i="28"/>
  <c r="AC8" i="28"/>
  <c r="AB8" i="28"/>
  <c r="AD7" i="28"/>
  <c r="AC7" i="28"/>
  <c r="AB7" i="28"/>
  <c r="AE7" i="28" s="1"/>
  <c r="AF7" i="28" s="1"/>
  <c r="AD6" i="28"/>
  <c r="AC6" i="28"/>
  <c r="AB6" i="28"/>
  <c r="AD5" i="28"/>
  <c r="AC5" i="28"/>
  <c r="AB5" i="28"/>
  <c r="AD4" i="28"/>
  <c r="AC4" i="28"/>
  <c r="AB4" i="28"/>
  <c r="AE4" i="28" s="1"/>
  <c r="AF4" i="28" s="1"/>
  <c r="L9" i="34"/>
  <c r="L7" i="34"/>
  <c r="L6" i="34"/>
  <c r="L4" i="34"/>
  <c r="D28" i="34"/>
  <c r="S25" i="34"/>
  <c r="N9" i="34" s="1"/>
  <c r="AA63" i="31"/>
  <c r="Z63" i="31"/>
  <c r="Y63" i="31"/>
  <c r="AA62" i="31"/>
  <c r="Z62" i="31"/>
  <c r="Y62" i="31"/>
  <c r="AA61" i="31"/>
  <c r="Z61" i="31"/>
  <c r="Y61" i="31"/>
  <c r="AA60" i="31"/>
  <c r="Z60" i="31"/>
  <c r="Y60" i="31"/>
  <c r="AA59" i="31"/>
  <c r="Z59" i="31"/>
  <c r="Y59" i="31"/>
  <c r="AA58" i="31"/>
  <c r="Z58" i="31"/>
  <c r="Y58" i="31"/>
  <c r="AA57" i="31"/>
  <c r="Z57" i="31"/>
  <c r="Y57" i="31"/>
  <c r="AA56" i="31"/>
  <c r="Z56" i="31"/>
  <c r="Y56" i="31"/>
  <c r="AA55" i="31"/>
  <c r="Z55" i="31"/>
  <c r="Y55" i="31"/>
  <c r="AA54" i="31"/>
  <c r="Z54" i="31"/>
  <c r="Y54" i="31"/>
  <c r="AA53" i="31"/>
  <c r="Z53" i="31"/>
  <c r="Y53" i="31"/>
  <c r="AA52" i="31"/>
  <c r="Z52" i="31"/>
  <c r="Y52" i="31"/>
  <c r="AA51" i="31"/>
  <c r="Z51" i="31"/>
  <c r="Y51" i="31"/>
  <c r="AA50" i="31"/>
  <c r="Z50" i="31"/>
  <c r="Y50" i="31"/>
  <c r="AA49" i="31"/>
  <c r="Z49" i="31"/>
  <c r="Y49" i="31"/>
  <c r="AA48" i="31"/>
  <c r="Z48" i="31"/>
  <c r="Y48" i="31"/>
  <c r="AA47" i="31"/>
  <c r="Z47" i="31"/>
  <c r="Y47" i="31"/>
  <c r="AA46" i="31"/>
  <c r="Z46" i="31"/>
  <c r="Y46" i="31"/>
  <c r="AA45" i="31"/>
  <c r="Z45" i="31"/>
  <c r="Y45" i="31"/>
  <c r="AA44" i="31"/>
  <c r="Z44" i="31"/>
  <c r="Y44" i="31"/>
  <c r="AA43" i="31"/>
  <c r="Z43" i="31"/>
  <c r="Y43" i="31"/>
  <c r="AA42" i="31"/>
  <c r="Z42" i="31"/>
  <c r="Y42" i="31"/>
  <c r="AA41" i="31"/>
  <c r="Z41" i="31"/>
  <c r="Y41" i="31"/>
  <c r="AA40" i="31"/>
  <c r="Z40" i="31"/>
  <c r="Y40" i="31"/>
  <c r="AA39" i="31"/>
  <c r="Z39" i="31"/>
  <c r="Y39" i="31"/>
  <c r="AA38" i="31"/>
  <c r="Z38" i="31"/>
  <c r="Y38" i="31"/>
  <c r="AA37" i="31"/>
  <c r="Z37" i="31"/>
  <c r="Y37" i="31"/>
  <c r="AA36" i="31"/>
  <c r="Z36" i="31"/>
  <c r="Y36" i="31"/>
  <c r="AA35" i="31"/>
  <c r="Z35" i="31"/>
  <c r="Y35" i="31"/>
  <c r="AA34" i="31"/>
  <c r="Z34" i="31"/>
  <c r="Y34" i="31"/>
  <c r="AA33" i="31"/>
  <c r="Z33" i="31"/>
  <c r="Y33" i="31"/>
  <c r="AA32" i="31"/>
  <c r="Z32" i="31"/>
  <c r="Y32" i="31"/>
  <c r="AA31" i="31"/>
  <c r="Z31" i="31"/>
  <c r="Y31" i="31"/>
  <c r="AA30" i="31"/>
  <c r="Z30" i="31"/>
  <c r="Y30" i="31"/>
  <c r="AA29" i="31"/>
  <c r="Z29" i="31"/>
  <c r="Y29" i="31"/>
  <c r="AA28" i="31"/>
  <c r="Z28" i="31"/>
  <c r="Y28" i="31"/>
  <c r="AA27" i="31"/>
  <c r="Z27" i="31"/>
  <c r="Y27" i="31"/>
  <c r="AA26" i="31"/>
  <c r="Z26" i="31"/>
  <c r="Y26" i="31"/>
  <c r="AA25" i="31"/>
  <c r="Z25" i="31"/>
  <c r="Y25" i="31"/>
  <c r="AA24" i="31"/>
  <c r="Z24" i="31"/>
  <c r="Y24" i="31"/>
  <c r="AA23" i="31"/>
  <c r="Z23" i="31"/>
  <c r="Y23" i="31"/>
  <c r="AA22" i="31"/>
  <c r="Z22" i="31"/>
  <c r="Y22" i="31"/>
  <c r="AA21" i="31"/>
  <c r="Z21" i="31"/>
  <c r="Y21" i="31"/>
  <c r="AA20" i="31"/>
  <c r="Z20" i="31"/>
  <c r="Y20" i="31"/>
  <c r="AA19" i="31"/>
  <c r="Z19" i="31"/>
  <c r="Y19" i="31"/>
  <c r="AA18" i="31"/>
  <c r="Z18" i="31"/>
  <c r="Y18" i="31"/>
  <c r="AA17" i="31"/>
  <c r="Z17" i="31"/>
  <c r="Y17" i="31"/>
  <c r="AA16" i="31"/>
  <c r="Z16" i="31"/>
  <c r="Y16" i="31"/>
  <c r="AA15" i="31"/>
  <c r="Z15" i="31"/>
  <c r="Y15" i="31"/>
  <c r="AA14" i="31"/>
  <c r="Z14" i="31"/>
  <c r="Y14" i="31"/>
  <c r="AA13" i="31"/>
  <c r="Z13" i="31"/>
  <c r="Y13" i="31"/>
  <c r="AA12" i="31"/>
  <c r="Z12" i="31"/>
  <c r="Y12" i="31"/>
  <c r="AA11" i="31"/>
  <c r="Z11" i="31"/>
  <c r="Y11" i="31"/>
  <c r="AA10" i="31"/>
  <c r="Z10" i="31"/>
  <c r="Y10" i="31"/>
  <c r="AA9" i="31"/>
  <c r="Z9" i="31"/>
  <c r="Y9" i="31"/>
  <c r="AA8" i="31"/>
  <c r="Z8" i="31"/>
  <c r="Y8" i="31"/>
  <c r="AA7" i="31"/>
  <c r="Z7" i="31"/>
  <c r="Y7" i="31"/>
  <c r="AA6" i="31"/>
  <c r="Z6" i="31"/>
  <c r="Y6" i="31"/>
  <c r="AA5" i="31"/>
  <c r="Z5" i="31"/>
  <c r="Y5" i="31"/>
  <c r="AA4" i="31"/>
  <c r="Z4" i="31"/>
  <c r="Y4" i="31"/>
  <c r="AE14" i="28" l="1"/>
  <c r="AF14" i="28" s="1"/>
  <c r="AE22" i="28"/>
  <c r="AF22" i="28" s="1"/>
  <c r="AE30" i="28"/>
  <c r="AF30" i="28" s="1"/>
  <c r="AE38" i="28"/>
  <c r="AF38" i="28" s="1"/>
  <c r="AE46" i="28"/>
  <c r="AF46" i="28" s="1"/>
  <c r="AG46" i="28" s="1"/>
  <c r="AD94" i="38" s="1"/>
  <c r="AE49" i="28"/>
  <c r="AF49" i="28" s="1"/>
  <c r="AC97" i="38" s="1"/>
  <c r="AI97" i="38" s="1"/>
  <c r="AJ97" i="38" s="1"/>
  <c r="AE57" i="28"/>
  <c r="AF57" i="28" s="1"/>
  <c r="AG57" i="28" s="1"/>
  <c r="AD105" i="38" s="1"/>
  <c r="AE5" i="28"/>
  <c r="AF5" i="28" s="1"/>
  <c r="AG5" i="28" s="1"/>
  <c r="AD53" i="38" s="1"/>
  <c r="S17" i="38" s="1"/>
  <c r="T17" i="38" s="1"/>
  <c r="AE8" i="28"/>
  <c r="AF8" i="28" s="1"/>
  <c r="AE13" i="28"/>
  <c r="AF13" i="28" s="1"/>
  <c r="AE16" i="28"/>
  <c r="AF16" i="28" s="1"/>
  <c r="AE21" i="28"/>
  <c r="AF21" i="28" s="1"/>
  <c r="AE24" i="28"/>
  <c r="AF24" i="28" s="1"/>
  <c r="AE29" i="28"/>
  <c r="AF29" i="28" s="1"/>
  <c r="AG29" i="28" s="1"/>
  <c r="AD77" i="38" s="1"/>
  <c r="AE32" i="28"/>
  <c r="AF32" i="28" s="1"/>
  <c r="AC80" i="38" s="1"/>
  <c r="AI80" i="38" s="1"/>
  <c r="AJ80" i="38" s="1"/>
  <c r="AE37" i="28"/>
  <c r="AF37" i="28" s="1"/>
  <c r="AG37" i="28" s="1"/>
  <c r="AD85" i="38" s="1"/>
  <c r="AE40" i="28"/>
  <c r="AF40" i="28" s="1"/>
  <c r="AE45" i="28"/>
  <c r="AF45" i="28" s="1"/>
  <c r="AE48" i="28"/>
  <c r="AF48" i="28" s="1"/>
  <c r="AE53" i="28"/>
  <c r="AF53" i="28" s="1"/>
  <c r="AE56" i="28"/>
  <c r="AF56" i="28" s="1"/>
  <c r="AE61" i="28"/>
  <c r="AF61" i="28" s="1"/>
  <c r="AG61" i="28" s="1"/>
  <c r="AD109" i="38" s="1"/>
  <c r="AE9" i="28"/>
  <c r="AF9" i="28" s="1"/>
  <c r="AC57" i="38" s="1"/>
  <c r="AI57" i="38" s="1"/>
  <c r="AJ57" i="38" s="1"/>
  <c r="AE25" i="28"/>
  <c r="AF25" i="28" s="1"/>
  <c r="AG25" i="28" s="1"/>
  <c r="AD73" i="38" s="1"/>
  <c r="AE33" i="28"/>
  <c r="AF33" i="28" s="1"/>
  <c r="AG33" i="28" s="1"/>
  <c r="AD81" i="38" s="1"/>
  <c r="AE41" i="28"/>
  <c r="AF41" i="28" s="1"/>
  <c r="AE54" i="28"/>
  <c r="AF54" i="28" s="1"/>
  <c r="AE6" i="28"/>
  <c r="AF6" i="28" s="1"/>
  <c r="AE17" i="28"/>
  <c r="AF17" i="28" s="1"/>
  <c r="AC65" i="38" s="1"/>
  <c r="AI65" i="38" s="1"/>
  <c r="AJ65" i="38" s="1"/>
  <c r="AC60" i="38"/>
  <c r="AI60" i="38" s="1"/>
  <c r="AJ60" i="38" s="1"/>
  <c r="AG12" i="28"/>
  <c r="AD60" i="38" s="1"/>
  <c r="AC70" i="38"/>
  <c r="AI70" i="38" s="1"/>
  <c r="AJ70" i="38" s="1"/>
  <c r="AG22" i="28"/>
  <c r="AD70" i="38" s="1"/>
  <c r="AC81" i="38"/>
  <c r="AI81" i="38" s="1"/>
  <c r="AJ81" i="38" s="1"/>
  <c r="AC89" i="38"/>
  <c r="AI89" i="38" s="1"/>
  <c r="AJ89" i="38" s="1"/>
  <c r="AG41" i="28"/>
  <c r="AD89" i="38" s="1"/>
  <c r="AC66" i="38"/>
  <c r="AI66" i="38" s="1"/>
  <c r="AJ66" i="38" s="1"/>
  <c r="AG18" i="28"/>
  <c r="AD66" i="38" s="1"/>
  <c r="AC82" i="38"/>
  <c r="AI82" i="38" s="1"/>
  <c r="AJ82" i="38" s="1"/>
  <c r="AG34" i="28"/>
  <c r="AD82" i="38" s="1"/>
  <c r="AC90" i="38"/>
  <c r="AI90" i="38" s="1"/>
  <c r="AJ90" i="38" s="1"/>
  <c r="AG42" i="28"/>
  <c r="AD90" i="38" s="1"/>
  <c r="AC56" i="38"/>
  <c r="AI56" i="38" s="1"/>
  <c r="AJ56" i="38" s="1"/>
  <c r="AG8" i="28"/>
  <c r="AD56" i="38" s="1"/>
  <c r="AC61" i="38"/>
  <c r="AI61" i="38" s="1"/>
  <c r="AJ61" i="38" s="1"/>
  <c r="AG13" i="28"/>
  <c r="AD61" i="38" s="1"/>
  <c r="AC64" i="38"/>
  <c r="AI64" i="38" s="1"/>
  <c r="AJ64" i="38" s="1"/>
  <c r="AG16" i="28"/>
  <c r="AD64" i="38" s="1"/>
  <c r="AC69" i="38"/>
  <c r="AI69" i="38" s="1"/>
  <c r="AJ69" i="38" s="1"/>
  <c r="AG21" i="28"/>
  <c r="AD69" i="38" s="1"/>
  <c r="AC72" i="38"/>
  <c r="AI72" i="38" s="1"/>
  <c r="AJ72" i="38" s="1"/>
  <c r="AG24" i="28"/>
  <c r="AD72" i="38" s="1"/>
  <c r="AC77" i="38"/>
  <c r="AI77" i="38" s="1"/>
  <c r="AJ77" i="38" s="1"/>
  <c r="AC88" i="38"/>
  <c r="AI88" i="38" s="1"/>
  <c r="AJ88" i="38" s="1"/>
  <c r="AG40" i="28"/>
  <c r="AD88" i="38" s="1"/>
  <c r="AC93" i="38"/>
  <c r="AI93" i="38" s="1"/>
  <c r="AJ93" i="38" s="1"/>
  <c r="AG45" i="28"/>
  <c r="AD93" i="38" s="1"/>
  <c r="AC96" i="38"/>
  <c r="AI96" i="38" s="1"/>
  <c r="AJ96" i="38" s="1"/>
  <c r="AG48" i="28"/>
  <c r="AD96" i="38" s="1"/>
  <c r="AC101" i="38"/>
  <c r="AI101" i="38" s="1"/>
  <c r="AJ101" i="38" s="1"/>
  <c r="AG53" i="28"/>
  <c r="AD101" i="38" s="1"/>
  <c r="AC104" i="38"/>
  <c r="AI104" i="38" s="1"/>
  <c r="AJ104" i="38" s="1"/>
  <c r="AG56" i="28"/>
  <c r="AD104" i="38" s="1"/>
  <c r="AC109" i="38"/>
  <c r="AI109" i="38" s="1"/>
  <c r="AJ109" i="38" s="1"/>
  <c r="AC62" i="38"/>
  <c r="AI62" i="38" s="1"/>
  <c r="AJ62" i="38" s="1"/>
  <c r="AG14" i="28"/>
  <c r="AD62" i="38" s="1"/>
  <c r="AC76" i="38"/>
  <c r="AI76" i="38" s="1"/>
  <c r="AJ76" i="38" s="1"/>
  <c r="AG28" i="28"/>
  <c r="AD76" i="38" s="1"/>
  <c r="AC84" i="38"/>
  <c r="AI84" i="38" s="1"/>
  <c r="AJ84" i="38" s="1"/>
  <c r="AG36" i="28"/>
  <c r="AD84" i="38" s="1"/>
  <c r="AC94" i="38"/>
  <c r="AI94" i="38" s="1"/>
  <c r="AJ94" i="38" s="1"/>
  <c r="AC100" i="38"/>
  <c r="AI100" i="38" s="1"/>
  <c r="AJ100" i="38" s="1"/>
  <c r="AG52" i="28"/>
  <c r="AD100" i="38" s="1"/>
  <c r="AC102" i="38"/>
  <c r="AI102" i="38" s="1"/>
  <c r="AJ102" i="38" s="1"/>
  <c r="AG54" i="28"/>
  <c r="AD102" i="38" s="1"/>
  <c r="AC105" i="38"/>
  <c r="AI105" i="38" s="1"/>
  <c r="AJ105" i="38" s="1"/>
  <c r="AC108" i="38"/>
  <c r="AI108" i="38" s="1"/>
  <c r="AJ108" i="38" s="1"/>
  <c r="AG60" i="28"/>
  <c r="AD108" i="38" s="1"/>
  <c r="AC110" i="38"/>
  <c r="AI110" i="38" s="1"/>
  <c r="AJ110" i="38" s="1"/>
  <c r="AG62" i="28"/>
  <c r="AD110" i="38" s="1"/>
  <c r="AC55" i="38"/>
  <c r="AI55" i="38" s="1"/>
  <c r="AJ55" i="38" s="1"/>
  <c r="AG7" i="28"/>
  <c r="AD55" i="38" s="1"/>
  <c r="AC63" i="38"/>
  <c r="AI63" i="38" s="1"/>
  <c r="AJ63" i="38" s="1"/>
  <c r="AG15" i="28"/>
  <c r="AD63" i="38" s="1"/>
  <c r="AC71" i="38"/>
  <c r="AI71" i="38" s="1"/>
  <c r="AJ71" i="38" s="1"/>
  <c r="AG23" i="28"/>
  <c r="AD71" i="38" s="1"/>
  <c r="AC79" i="38"/>
  <c r="AI79" i="38" s="1"/>
  <c r="AJ79" i="38" s="1"/>
  <c r="AG31" i="28"/>
  <c r="AD79" i="38" s="1"/>
  <c r="AC87" i="38"/>
  <c r="AI87" i="38" s="1"/>
  <c r="AJ87" i="38" s="1"/>
  <c r="AG39" i="28"/>
  <c r="AD87" i="38" s="1"/>
  <c r="AC95" i="38"/>
  <c r="AI95" i="38" s="1"/>
  <c r="AJ95" i="38" s="1"/>
  <c r="AG47" i="28"/>
  <c r="AD95" i="38" s="1"/>
  <c r="AC103" i="38"/>
  <c r="AI103" i="38" s="1"/>
  <c r="AJ103" i="38" s="1"/>
  <c r="AG55" i="28"/>
  <c r="AD103" i="38" s="1"/>
  <c r="AC111" i="38"/>
  <c r="AI111" i="38" s="1"/>
  <c r="AJ111" i="38" s="1"/>
  <c r="AG63" i="28"/>
  <c r="AD111" i="38" s="1"/>
  <c r="AG9" i="28"/>
  <c r="AD57" i="38" s="1"/>
  <c r="AC68" i="38"/>
  <c r="AI68" i="38" s="1"/>
  <c r="AJ68" i="38" s="1"/>
  <c r="AG20" i="28"/>
  <c r="AD68" i="38" s="1"/>
  <c r="AC78" i="38"/>
  <c r="AI78" i="38" s="1"/>
  <c r="AJ78" i="38" s="1"/>
  <c r="AG30" i="28"/>
  <c r="AD78" i="38" s="1"/>
  <c r="AC92" i="38"/>
  <c r="AI92" i="38" s="1"/>
  <c r="AJ92" i="38" s="1"/>
  <c r="AG44" i="28"/>
  <c r="AD92" i="38" s="1"/>
  <c r="AC74" i="38"/>
  <c r="AI74" i="38" s="1"/>
  <c r="AJ74" i="38" s="1"/>
  <c r="AG26" i="28"/>
  <c r="AD74" i="38" s="1"/>
  <c r="AC106" i="38"/>
  <c r="AI106" i="38" s="1"/>
  <c r="AJ106" i="38" s="1"/>
  <c r="AG58" i="28"/>
  <c r="AD106" i="38" s="1"/>
  <c r="AC54" i="38"/>
  <c r="AI54" i="38" s="1"/>
  <c r="AJ54" i="38" s="1"/>
  <c r="AG6" i="28"/>
  <c r="AD54" i="38" s="1"/>
  <c r="AG17" i="28"/>
  <c r="AD65" i="38" s="1"/>
  <c r="AC86" i="38"/>
  <c r="AI86" i="38" s="1"/>
  <c r="AJ86" i="38" s="1"/>
  <c r="AG38" i="28"/>
  <c r="AD86" i="38" s="1"/>
  <c r="AC58" i="38"/>
  <c r="AI58" i="38" s="1"/>
  <c r="AJ58" i="38" s="1"/>
  <c r="AG10" i="28"/>
  <c r="AD58" i="38" s="1"/>
  <c r="AC98" i="38"/>
  <c r="AI98" i="38" s="1"/>
  <c r="AJ98" i="38" s="1"/>
  <c r="AG50" i="28"/>
  <c r="AD98" i="38" s="1"/>
  <c r="AC75" i="38"/>
  <c r="AI75" i="38" s="1"/>
  <c r="AJ75" i="38" s="1"/>
  <c r="AG27" i="28"/>
  <c r="AD75" i="38" s="1"/>
  <c r="AC83" i="38"/>
  <c r="AI83" i="38" s="1"/>
  <c r="AJ83" i="38" s="1"/>
  <c r="AG35" i="28"/>
  <c r="AD83" i="38" s="1"/>
  <c r="AC107" i="38"/>
  <c r="AI107" i="38" s="1"/>
  <c r="AJ107" i="38" s="1"/>
  <c r="AG59" i="28"/>
  <c r="AD107" i="38" s="1"/>
  <c r="AC59" i="38"/>
  <c r="AI59" i="38" s="1"/>
  <c r="AJ59" i="38" s="1"/>
  <c r="AG11" i="28"/>
  <c r="AD59" i="38" s="1"/>
  <c r="AC99" i="38"/>
  <c r="AI99" i="38" s="1"/>
  <c r="AJ99" i="38" s="1"/>
  <c r="AG51" i="28"/>
  <c r="AD99" i="38" s="1"/>
  <c r="AC52" i="38"/>
  <c r="AG4" i="28"/>
  <c r="AD52" i="38" s="1"/>
  <c r="G17" i="38" s="1"/>
  <c r="H17" i="38" s="1"/>
  <c r="AC67" i="38"/>
  <c r="AI67" i="38" s="1"/>
  <c r="AJ67" i="38" s="1"/>
  <c r="AG19" i="28"/>
  <c r="AD67" i="38" s="1"/>
  <c r="AC91" i="38"/>
  <c r="AI91" i="38" s="1"/>
  <c r="AJ91" i="38" s="1"/>
  <c r="AG43" i="28"/>
  <c r="AD91" i="38" s="1"/>
  <c r="M9" i="34"/>
  <c r="O9" i="34"/>
  <c r="D26" i="34"/>
  <c r="D24" i="34"/>
  <c r="D23" i="34"/>
  <c r="D21" i="34"/>
  <c r="D20" i="34"/>
  <c r="D18" i="34"/>
  <c r="D17" i="34"/>
  <c r="D16" i="34"/>
  <c r="D15" i="34"/>
  <c r="D14" i="34"/>
  <c r="D13" i="34"/>
  <c r="D11" i="34"/>
  <c r="D10" i="34"/>
  <c r="L25" i="34"/>
  <c r="L24" i="34"/>
  <c r="AC73" i="38" l="1"/>
  <c r="AI73" i="38" s="1"/>
  <c r="AJ73" i="38" s="1"/>
  <c r="AC85" i="38"/>
  <c r="AI85" i="38" s="1"/>
  <c r="AJ85" i="38" s="1"/>
  <c r="AC53" i="38"/>
  <c r="AG49" i="28"/>
  <c r="AD97" i="38" s="1"/>
  <c r="AG32" i="28"/>
  <c r="AD80" i="38" s="1"/>
  <c r="R17" i="38"/>
  <c r="AI53" i="38"/>
  <c r="S22" i="37"/>
  <c r="T22" i="37" s="1"/>
  <c r="P22" i="37"/>
  <c r="Q22" i="37" s="1"/>
  <c r="M22" i="37"/>
  <c r="N22" i="37" s="1"/>
  <c r="J22" i="37"/>
  <c r="K22" i="37" s="1"/>
  <c r="G22" i="37"/>
  <c r="H22" i="37" s="1"/>
  <c r="F17" i="38"/>
  <c r="AI52" i="38"/>
  <c r="I23" i="37"/>
  <c r="F23" i="37"/>
  <c r="R23" i="37"/>
  <c r="O23" i="37"/>
  <c r="L23" i="37"/>
  <c r="P34" i="35"/>
  <c r="P33" i="35"/>
  <c r="P32" i="35"/>
  <c r="P31" i="35"/>
  <c r="M14" i="33"/>
  <c r="J14" i="33"/>
  <c r="G14" i="33"/>
  <c r="L14" i="33"/>
  <c r="N14" i="33" s="1"/>
  <c r="I14" i="33"/>
  <c r="K14" i="33" s="1"/>
  <c r="F14" i="33"/>
  <c r="H14" i="33" s="1"/>
  <c r="D14" i="33"/>
  <c r="P14" i="33" s="1"/>
  <c r="C14" i="33"/>
  <c r="O14" i="33" s="1"/>
  <c r="Q14" i="33" s="1"/>
  <c r="I8" i="33"/>
  <c r="N10" i="33"/>
  <c r="N8" i="33"/>
  <c r="N6" i="33"/>
  <c r="N4" i="33"/>
  <c r="C10" i="33"/>
  <c r="C8" i="33"/>
  <c r="C6" i="33"/>
  <c r="C4" i="33"/>
  <c r="Q1" i="33"/>
  <c r="R8" i="35"/>
  <c r="N23" i="37" l="1"/>
  <c r="Q23" i="37"/>
  <c r="T23" i="37"/>
  <c r="H23" i="37"/>
  <c r="K23" i="37"/>
  <c r="AJ53" i="38"/>
  <c r="R20" i="38"/>
  <c r="Q21" i="38" s="1"/>
  <c r="AJ52" i="38"/>
  <c r="F20" i="38"/>
  <c r="E21" i="38" s="1"/>
  <c r="E14" i="33"/>
  <c r="P30" i="35"/>
  <c r="P29" i="35"/>
  <c r="P28" i="35"/>
  <c r="P27" i="35"/>
  <c r="P26" i="35"/>
  <c r="P25" i="35"/>
  <c r="P24" i="35"/>
  <c r="P23" i="35"/>
  <c r="P22" i="35"/>
  <c r="P21" i="35"/>
  <c r="P20" i="35"/>
  <c r="P19" i="35"/>
  <c r="P18" i="35"/>
  <c r="P17" i="35"/>
  <c r="P16" i="35"/>
  <c r="P15" i="35"/>
  <c r="P14" i="35"/>
  <c r="P13" i="35"/>
  <c r="P12" i="35"/>
  <c r="P8" i="35"/>
  <c r="R7" i="35"/>
  <c r="Y5" i="35"/>
  <c r="O4" i="35"/>
  <c r="L26" i="34"/>
  <c r="L23" i="34"/>
  <c r="L22" i="34"/>
  <c r="L21" i="34"/>
  <c r="L20" i="34"/>
  <c r="L19" i="34"/>
  <c r="L18" i="34"/>
  <c r="L17" i="34"/>
  <c r="L16" i="34"/>
  <c r="L15" i="34"/>
  <c r="L14" i="34"/>
  <c r="D8" i="34"/>
  <c r="D7" i="34"/>
  <c r="S21" i="37" l="1"/>
  <c r="G21" i="37"/>
  <c r="J21" i="37"/>
  <c r="M21" i="37"/>
  <c r="P21" i="37"/>
  <c r="S20" i="38"/>
  <c r="T20" i="38" s="1"/>
  <c r="F24" i="37"/>
  <c r="R24" i="37"/>
  <c r="O24" i="37"/>
  <c r="L24" i="37"/>
  <c r="I24" i="37"/>
  <c r="G20" i="38"/>
  <c r="H20" i="38" s="1"/>
  <c r="B63" i="32"/>
  <c r="B62" i="32"/>
  <c r="B61" i="32"/>
  <c r="B60" i="32"/>
  <c r="B59" i="32"/>
  <c r="B58" i="32"/>
  <c r="B57" i="32"/>
  <c r="B56" i="32"/>
  <c r="B55" i="32"/>
  <c r="B54" i="32"/>
  <c r="B53" i="32"/>
  <c r="B52" i="32"/>
  <c r="B51" i="32"/>
  <c r="B50" i="32"/>
  <c r="B49" i="32"/>
  <c r="B48" i="32"/>
  <c r="B47" i="32"/>
  <c r="B46" i="32"/>
  <c r="B45" i="32"/>
  <c r="B44" i="32"/>
  <c r="B43" i="32"/>
  <c r="B42" i="32"/>
  <c r="B41" i="32"/>
  <c r="B40" i="32"/>
  <c r="B39" i="32"/>
  <c r="B38" i="32"/>
  <c r="B37" i="32"/>
  <c r="B36" i="32"/>
  <c r="B35" i="32"/>
  <c r="B34" i="32"/>
  <c r="B33" i="32"/>
  <c r="B32" i="32"/>
  <c r="B31" i="32"/>
  <c r="B30" i="32"/>
  <c r="B29" i="32"/>
  <c r="B28" i="32"/>
  <c r="B27" i="32"/>
  <c r="B26" i="32"/>
  <c r="B25" i="32"/>
  <c r="B24" i="32"/>
  <c r="B23" i="32"/>
  <c r="B22" i="32"/>
  <c r="B21" i="32"/>
  <c r="B20" i="32"/>
  <c r="B19" i="32"/>
  <c r="B18" i="32"/>
  <c r="B17" i="32"/>
  <c r="B16" i="32"/>
  <c r="B15" i="32"/>
  <c r="B14" i="32"/>
  <c r="B13" i="32"/>
  <c r="B12" i="32"/>
  <c r="B11" i="32"/>
  <c r="B10" i="32"/>
  <c r="B9" i="32"/>
  <c r="B8" i="32"/>
  <c r="B7" i="32"/>
  <c r="B6" i="32"/>
  <c r="B5" i="32"/>
  <c r="B4" i="32"/>
  <c r="D63" i="31"/>
  <c r="C63" i="31"/>
  <c r="B63" i="31"/>
  <c r="D62" i="31"/>
  <c r="C62" i="31"/>
  <c r="B62" i="31"/>
  <c r="D61" i="31"/>
  <c r="C61" i="31"/>
  <c r="B61" i="31"/>
  <c r="D60" i="31"/>
  <c r="C60" i="31"/>
  <c r="B60" i="31"/>
  <c r="D59" i="31"/>
  <c r="C59" i="31"/>
  <c r="B59" i="31"/>
  <c r="D58" i="31"/>
  <c r="C58" i="31"/>
  <c r="B58" i="31"/>
  <c r="D57" i="31"/>
  <c r="C57" i="31"/>
  <c r="B57" i="31"/>
  <c r="D56" i="31"/>
  <c r="C56" i="31"/>
  <c r="B56" i="31"/>
  <c r="D55" i="31"/>
  <c r="C55" i="31"/>
  <c r="B55" i="31"/>
  <c r="D54" i="31"/>
  <c r="C54" i="31"/>
  <c r="B54" i="31"/>
  <c r="D53" i="31"/>
  <c r="C53" i="31"/>
  <c r="B53" i="31"/>
  <c r="D52" i="31"/>
  <c r="C52" i="31"/>
  <c r="B52" i="31"/>
  <c r="D51" i="31"/>
  <c r="C51" i="31"/>
  <c r="B51" i="31"/>
  <c r="D50" i="31"/>
  <c r="C50" i="31"/>
  <c r="B50" i="31"/>
  <c r="D49" i="31"/>
  <c r="C49" i="31"/>
  <c r="B49" i="31"/>
  <c r="D48" i="31"/>
  <c r="C48" i="31"/>
  <c r="B48" i="31"/>
  <c r="D47" i="31"/>
  <c r="C47" i="31"/>
  <c r="B47" i="31"/>
  <c r="D46" i="31"/>
  <c r="C46" i="31"/>
  <c r="B46" i="31"/>
  <c r="D45" i="31"/>
  <c r="C45" i="31"/>
  <c r="B45" i="31"/>
  <c r="D44" i="31"/>
  <c r="C44" i="31"/>
  <c r="B44" i="31"/>
  <c r="D43" i="31"/>
  <c r="C43" i="31"/>
  <c r="B43" i="31"/>
  <c r="D42" i="31"/>
  <c r="C42" i="31"/>
  <c r="B42" i="31"/>
  <c r="D41" i="31"/>
  <c r="C41" i="31"/>
  <c r="B41" i="31"/>
  <c r="D40" i="31"/>
  <c r="C40" i="31"/>
  <c r="B40" i="31"/>
  <c r="D39" i="31"/>
  <c r="C39" i="31"/>
  <c r="B39" i="31"/>
  <c r="D38" i="31"/>
  <c r="C38" i="31"/>
  <c r="B38" i="31"/>
  <c r="D37" i="31"/>
  <c r="C37" i="31"/>
  <c r="B37" i="31"/>
  <c r="D36" i="31"/>
  <c r="C36" i="31"/>
  <c r="B36" i="31"/>
  <c r="D35" i="31"/>
  <c r="C35" i="31"/>
  <c r="B35" i="31"/>
  <c r="D34" i="31"/>
  <c r="C34" i="31"/>
  <c r="B34" i="31"/>
  <c r="D33" i="31"/>
  <c r="C33" i="31"/>
  <c r="B33" i="31"/>
  <c r="D32" i="31"/>
  <c r="C32" i="31"/>
  <c r="B32" i="31"/>
  <c r="D31" i="31"/>
  <c r="C31" i="31"/>
  <c r="B31" i="31"/>
  <c r="D30" i="31"/>
  <c r="C30" i="31"/>
  <c r="B30" i="31"/>
  <c r="D29" i="31"/>
  <c r="C29" i="31"/>
  <c r="B29" i="31"/>
  <c r="D28" i="31"/>
  <c r="C28" i="31"/>
  <c r="B28" i="31"/>
  <c r="D27" i="31"/>
  <c r="C27" i="31"/>
  <c r="B27" i="31"/>
  <c r="D26" i="31"/>
  <c r="C26" i="31"/>
  <c r="B26" i="31"/>
  <c r="D25" i="31"/>
  <c r="C25" i="31"/>
  <c r="B25" i="31"/>
  <c r="D24" i="31"/>
  <c r="C24" i="31"/>
  <c r="B24" i="31"/>
  <c r="D23" i="31"/>
  <c r="C23" i="31"/>
  <c r="B23" i="31"/>
  <c r="D22" i="31"/>
  <c r="C22" i="31"/>
  <c r="B22" i="31"/>
  <c r="D21" i="31"/>
  <c r="C21" i="31"/>
  <c r="B21" i="31"/>
  <c r="D20" i="31"/>
  <c r="C20" i="31"/>
  <c r="B20" i="31"/>
  <c r="D19" i="31"/>
  <c r="C19" i="31"/>
  <c r="B19" i="31"/>
  <c r="D18" i="31"/>
  <c r="C18" i="31"/>
  <c r="B18" i="31"/>
  <c r="D17" i="31"/>
  <c r="C17" i="31"/>
  <c r="B17" i="31"/>
  <c r="D16" i="31"/>
  <c r="C16" i="31"/>
  <c r="B16" i="31"/>
  <c r="D15" i="31"/>
  <c r="C15" i="31"/>
  <c r="B15" i="31"/>
  <c r="D14" i="31"/>
  <c r="C14" i="31"/>
  <c r="B14" i="31"/>
  <c r="D13" i="31"/>
  <c r="C13" i="31"/>
  <c r="B13" i="31"/>
  <c r="D12" i="31"/>
  <c r="C12" i="31"/>
  <c r="B12" i="31"/>
  <c r="D11" i="31"/>
  <c r="C11" i="31"/>
  <c r="B11" i="31"/>
  <c r="D10" i="31"/>
  <c r="C10" i="31"/>
  <c r="B10" i="31"/>
  <c r="D9" i="31"/>
  <c r="C9" i="31"/>
  <c r="B9" i="31"/>
  <c r="D8" i="31"/>
  <c r="C8" i="31"/>
  <c r="B8" i="31"/>
  <c r="D7" i="31"/>
  <c r="C7" i="31"/>
  <c r="B7" i="31"/>
  <c r="D6" i="31"/>
  <c r="C6" i="31"/>
  <c r="B6" i="31"/>
  <c r="D5" i="31"/>
  <c r="C5" i="31"/>
  <c r="B5" i="31"/>
  <c r="D4" i="31"/>
  <c r="C4" i="31"/>
  <c r="B4" i="31"/>
  <c r="D63" i="28"/>
  <c r="C63" i="28"/>
  <c r="D62" i="28"/>
  <c r="C62" i="28"/>
  <c r="D61" i="28"/>
  <c r="C61" i="28"/>
  <c r="D60" i="28"/>
  <c r="C60" i="28"/>
  <c r="D59" i="28"/>
  <c r="C59" i="28"/>
  <c r="D58" i="28"/>
  <c r="C58" i="28"/>
  <c r="D57" i="28"/>
  <c r="C57" i="28"/>
  <c r="D56" i="28"/>
  <c r="C56" i="28"/>
  <c r="D55" i="28"/>
  <c r="C55" i="28"/>
  <c r="D54" i="28"/>
  <c r="C54" i="28"/>
  <c r="D53" i="28"/>
  <c r="C53" i="28"/>
  <c r="D52" i="28"/>
  <c r="C52" i="28"/>
  <c r="D51" i="28"/>
  <c r="C51" i="28"/>
  <c r="D50" i="28"/>
  <c r="C50" i="28"/>
  <c r="D49" i="28"/>
  <c r="C49" i="28"/>
  <c r="D48" i="28"/>
  <c r="C48" i="28"/>
  <c r="D47" i="28"/>
  <c r="C47" i="28"/>
  <c r="D46" i="28"/>
  <c r="C46" i="28"/>
  <c r="D45" i="28"/>
  <c r="C45" i="28"/>
  <c r="D44" i="28"/>
  <c r="C44" i="28"/>
  <c r="D43" i="28"/>
  <c r="C43" i="28"/>
  <c r="D42" i="28"/>
  <c r="C42" i="28"/>
  <c r="D41" i="28"/>
  <c r="C41" i="28"/>
  <c r="D40" i="28"/>
  <c r="C40" i="28"/>
  <c r="D39" i="28"/>
  <c r="C39" i="28"/>
  <c r="D38" i="28"/>
  <c r="C38" i="28"/>
  <c r="D37" i="28"/>
  <c r="C37" i="28"/>
  <c r="D36" i="28"/>
  <c r="C36" i="28"/>
  <c r="D35" i="28"/>
  <c r="C35" i="28"/>
  <c r="D34" i="28"/>
  <c r="C34" i="28"/>
  <c r="D33" i="28"/>
  <c r="C33" i="28"/>
  <c r="D32" i="28"/>
  <c r="C32" i="28"/>
  <c r="D31" i="28"/>
  <c r="C31" i="28"/>
  <c r="D30" i="28"/>
  <c r="C30" i="28"/>
  <c r="D29" i="28"/>
  <c r="C29" i="28"/>
  <c r="D28" i="28"/>
  <c r="C28" i="28"/>
  <c r="D27" i="28"/>
  <c r="C27" i="28"/>
  <c r="D26" i="28"/>
  <c r="C26" i="28"/>
  <c r="D25" i="28"/>
  <c r="C25" i="28"/>
  <c r="D24" i="28"/>
  <c r="C24" i="28"/>
  <c r="D23" i="28"/>
  <c r="C23" i="28"/>
  <c r="D22" i="28"/>
  <c r="C22" i="28"/>
  <c r="D21" i="28"/>
  <c r="C21" i="28"/>
  <c r="D20" i="28"/>
  <c r="C20" i="28"/>
  <c r="D19" i="28"/>
  <c r="C19" i="28"/>
  <c r="D18" i="28"/>
  <c r="C18" i="28"/>
  <c r="D17" i="28"/>
  <c r="C17" i="28"/>
  <c r="D16" i="28"/>
  <c r="C16" i="28"/>
  <c r="D15" i="28"/>
  <c r="C15" i="28"/>
  <c r="D14" i="28"/>
  <c r="C14" i="28"/>
  <c r="D13" i="28"/>
  <c r="C13" i="28"/>
  <c r="D12" i="28"/>
  <c r="C12" i="28"/>
  <c r="D11" i="28"/>
  <c r="C11" i="28"/>
  <c r="D10" i="28"/>
  <c r="C10" i="28"/>
  <c r="D9" i="28"/>
  <c r="C9" i="28"/>
  <c r="D8" i="28"/>
  <c r="C8" i="28"/>
  <c r="D7" i="28"/>
  <c r="C7" i="28"/>
  <c r="D6" i="28"/>
  <c r="C6" i="28"/>
  <c r="D5" i="28"/>
  <c r="C5" i="28"/>
  <c r="D4" i="28"/>
  <c r="C4" i="28"/>
  <c r="H24" i="37" l="1"/>
  <c r="F25" i="37"/>
  <c r="Q21" i="37"/>
  <c r="P25" i="37"/>
  <c r="T24" i="37"/>
  <c r="R25" i="37"/>
  <c r="N21" i="37"/>
  <c r="N25" i="37" s="1"/>
  <c r="M25" i="37"/>
  <c r="K24" i="37"/>
  <c r="I25" i="37"/>
  <c r="K21" i="37"/>
  <c r="J25" i="37"/>
  <c r="N24" i="37"/>
  <c r="L25" i="37"/>
  <c r="H21" i="37"/>
  <c r="G25" i="37"/>
  <c r="Q24" i="37"/>
  <c r="O25" i="37"/>
  <c r="T21" i="37"/>
  <c r="S25" i="37"/>
  <c r="B63" i="28"/>
  <c r="B62" i="28"/>
  <c r="B61" i="28"/>
  <c r="B60" i="28"/>
  <c r="B59" i="28"/>
  <c r="B58" i="28"/>
  <c r="B57" i="28"/>
  <c r="B56" i="28"/>
  <c r="B55" i="28"/>
  <c r="B54" i="28"/>
  <c r="B53" i="28"/>
  <c r="B52" i="28"/>
  <c r="B51" i="28"/>
  <c r="B50" i="28"/>
  <c r="B49" i="28"/>
  <c r="B48" i="28"/>
  <c r="B47" i="28"/>
  <c r="B46" i="28"/>
  <c r="B45" i="28"/>
  <c r="B44" i="28"/>
  <c r="B43" i="28"/>
  <c r="B42" i="28"/>
  <c r="B41" i="28"/>
  <c r="B40" i="28"/>
  <c r="B39" i="28"/>
  <c r="B38" i="28"/>
  <c r="B37" i="28"/>
  <c r="B36" i="28"/>
  <c r="B35" i="28"/>
  <c r="B34" i="28"/>
  <c r="B33" i="28"/>
  <c r="B32" i="28"/>
  <c r="B31" i="28"/>
  <c r="B30" i="28"/>
  <c r="B29" i="28"/>
  <c r="B28" i="28"/>
  <c r="B27" i="28"/>
  <c r="B26" i="28"/>
  <c r="B25" i="28"/>
  <c r="B24" i="28"/>
  <c r="B23" i="28"/>
  <c r="B22" i="28"/>
  <c r="B21" i="28"/>
  <c r="B20" i="28"/>
  <c r="B19" i="28"/>
  <c r="B18" i="28"/>
  <c r="B17" i="28"/>
  <c r="B16" i="28"/>
  <c r="B15" i="28"/>
  <c r="B14" i="28"/>
  <c r="B13" i="28"/>
  <c r="B12" i="28"/>
  <c r="B11" i="28"/>
  <c r="B10" i="28"/>
  <c r="B9" i="28"/>
  <c r="B8" i="28"/>
  <c r="B7" i="28"/>
  <c r="B6" i="28"/>
  <c r="B5" i="28"/>
  <c r="B4" i="28"/>
  <c r="H25" i="37" l="1"/>
  <c r="T25" i="37"/>
  <c r="K25" i="37"/>
  <c r="Q25" i="37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8" i="1"/>
  <c r="A8" i="1" l="1"/>
  <c r="Z6" i="35" l="1"/>
  <c r="U8" i="35"/>
  <c r="R6" i="35"/>
  <c r="A4" i="31"/>
  <c r="A4" i="32"/>
  <c r="V25" i="34" s="1"/>
  <c r="A4" i="28"/>
  <c r="A9" i="1"/>
  <c r="A5" i="32" s="1"/>
  <c r="AC31" i="35" l="1"/>
  <c r="AC29" i="35"/>
  <c r="AC32" i="35"/>
  <c r="AC33" i="35"/>
  <c r="AC34" i="35"/>
  <c r="AC30" i="35"/>
  <c r="N25" i="34"/>
  <c r="M25" i="34"/>
  <c r="O25" i="34"/>
  <c r="S21" i="34"/>
  <c r="S22" i="34"/>
  <c r="S23" i="34"/>
  <c r="S24" i="34"/>
  <c r="V23" i="34"/>
  <c r="V14" i="34"/>
  <c r="V24" i="34"/>
  <c r="V15" i="34"/>
  <c r="V22" i="34"/>
  <c r="V16" i="34"/>
  <c r="V17" i="34"/>
  <c r="V18" i="34"/>
  <c r="V19" i="34"/>
  <c r="V20" i="34"/>
  <c r="V21" i="34"/>
  <c r="S11" i="34"/>
  <c r="S10" i="34"/>
  <c r="S9" i="34"/>
  <c r="S20" i="34"/>
  <c r="S8" i="34"/>
  <c r="S7" i="34"/>
  <c r="S14" i="34"/>
  <c r="S19" i="34"/>
  <c r="S18" i="34"/>
  <c r="S6" i="34"/>
  <c r="S15" i="34"/>
  <c r="S12" i="34"/>
  <c r="S17" i="34"/>
  <c r="S13" i="34"/>
  <c r="S16" i="34"/>
  <c r="AC19" i="35"/>
  <c r="AC20" i="35"/>
  <c r="AC12" i="35"/>
  <c r="AC21" i="35"/>
  <c r="AC28" i="35"/>
  <c r="AC22" i="35"/>
  <c r="AC26" i="35"/>
  <c r="AC23" i="35"/>
  <c r="AC24" i="35"/>
  <c r="AC27" i="35"/>
  <c r="AC13" i="35"/>
  <c r="AC25" i="35"/>
  <c r="AC14" i="35"/>
  <c r="AC15" i="35"/>
  <c r="AC16" i="35"/>
  <c r="AC17" i="35"/>
  <c r="AC18" i="35"/>
  <c r="A5" i="31"/>
  <c r="A5" i="28"/>
  <c r="A10" i="1"/>
  <c r="A6" i="32" s="1"/>
  <c r="O4" i="34" l="1"/>
  <c r="M4" i="34"/>
  <c r="N4" i="34"/>
  <c r="F28" i="34"/>
  <c r="G28" i="34"/>
  <c r="E28" i="34"/>
  <c r="O7" i="34"/>
  <c r="M7" i="34"/>
  <c r="N7" i="34"/>
  <c r="O6" i="34"/>
  <c r="M6" i="34"/>
  <c r="N6" i="34"/>
  <c r="E18" i="34"/>
  <c r="G18" i="34"/>
  <c r="F18" i="34"/>
  <c r="G10" i="34"/>
  <c r="F10" i="34"/>
  <c r="E10" i="34"/>
  <c r="Z30" i="35"/>
  <c r="Y30" i="35"/>
  <c r="X30" i="35"/>
  <c r="G26" i="34"/>
  <c r="F26" i="34"/>
  <c r="E26" i="34"/>
  <c r="Z34" i="35"/>
  <c r="X34" i="35"/>
  <c r="Y34" i="35"/>
  <c r="G24" i="34"/>
  <c r="F24" i="34"/>
  <c r="E24" i="34"/>
  <c r="G20" i="34"/>
  <c r="F20" i="34"/>
  <c r="E20" i="34"/>
  <c r="F11" i="34"/>
  <c r="E11" i="34"/>
  <c r="G11" i="34"/>
  <c r="Y33" i="35"/>
  <c r="X33" i="35"/>
  <c r="Z33" i="35"/>
  <c r="F16" i="34"/>
  <c r="E16" i="34"/>
  <c r="G16" i="34"/>
  <c r="X32" i="35"/>
  <c r="Y32" i="35"/>
  <c r="Z32" i="35"/>
  <c r="G23" i="34"/>
  <c r="E23" i="34"/>
  <c r="F23" i="34"/>
  <c r="E17" i="34"/>
  <c r="F17" i="34"/>
  <c r="G17" i="34"/>
  <c r="F13" i="34"/>
  <c r="E13" i="34"/>
  <c r="G13" i="34"/>
  <c r="G21" i="34"/>
  <c r="E21" i="34"/>
  <c r="F21" i="34"/>
  <c r="E14" i="34"/>
  <c r="G14" i="34"/>
  <c r="F14" i="34"/>
  <c r="Z29" i="35"/>
  <c r="Y29" i="35"/>
  <c r="X29" i="35"/>
  <c r="F15" i="34"/>
  <c r="E15" i="34"/>
  <c r="G15" i="34"/>
  <c r="Z31" i="35"/>
  <c r="Y31" i="35"/>
  <c r="X31" i="35"/>
  <c r="X24" i="35"/>
  <c r="Y24" i="35"/>
  <c r="Z24" i="35"/>
  <c r="Z26" i="35"/>
  <c r="Y26" i="35"/>
  <c r="X26" i="35"/>
  <c r="Z21" i="35"/>
  <c r="Y21" i="35"/>
  <c r="X21" i="35"/>
  <c r="Z16" i="35"/>
  <c r="X16" i="35"/>
  <c r="Y16" i="35"/>
  <c r="Y20" i="35"/>
  <c r="Z20" i="35"/>
  <c r="X20" i="35"/>
  <c r="Z18" i="35"/>
  <c r="Y18" i="35"/>
  <c r="X18" i="35"/>
  <c r="Z19" i="35"/>
  <c r="Y19" i="35"/>
  <c r="X19" i="35"/>
  <c r="Z27" i="35"/>
  <c r="Y27" i="35"/>
  <c r="X27" i="35"/>
  <c r="Z22" i="35"/>
  <c r="X22" i="35"/>
  <c r="Y22" i="35"/>
  <c r="Z25" i="35"/>
  <c r="Y25" i="35"/>
  <c r="X25" i="35"/>
  <c r="Z23" i="35"/>
  <c r="Y23" i="35"/>
  <c r="X23" i="35"/>
  <c r="Y28" i="35"/>
  <c r="X28" i="35"/>
  <c r="Z28" i="35"/>
  <c r="Z17" i="35"/>
  <c r="Y17" i="35"/>
  <c r="X17" i="35"/>
  <c r="Z15" i="35"/>
  <c r="Y15" i="35"/>
  <c r="X15" i="35"/>
  <c r="Z14" i="35"/>
  <c r="X14" i="35"/>
  <c r="Y14" i="35"/>
  <c r="X13" i="35"/>
  <c r="Z13" i="35"/>
  <c r="Y13" i="35"/>
  <c r="N21" i="34"/>
  <c r="M21" i="34"/>
  <c r="O21" i="34"/>
  <c r="O19" i="34"/>
  <c r="N19" i="34"/>
  <c r="M19" i="34"/>
  <c r="O18" i="34"/>
  <c r="N18" i="34"/>
  <c r="M18" i="34"/>
  <c r="M17" i="34"/>
  <c r="N17" i="34"/>
  <c r="O17" i="34"/>
  <c r="M16" i="34"/>
  <c r="N16" i="34"/>
  <c r="O16" i="34"/>
  <c r="E8" i="34"/>
  <c r="G8" i="34"/>
  <c r="F8" i="34"/>
  <c r="O22" i="34"/>
  <c r="N22" i="34"/>
  <c r="M22" i="34"/>
  <c r="G7" i="34"/>
  <c r="F7" i="34"/>
  <c r="E7" i="34"/>
  <c r="O15" i="34"/>
  <c r="N15" i="34"/>
  <c r="M15" i="34"/>
  <c r="M24" i="34"/>
  <c r="N24" i="34"/>
  <c r="O24" i="34"/>
  <c r="M20" i="34"/>
  <c r="N20" i="34"/>
  <c r="O20" i="34"/>
  <c r="O14" i="34"/>
  <c r="N14" i="34"/>
  <c r="M14" i="34"/>
  <c r="O23" i="34"/>
  <c r="N23" i="34"/>
  <c r="M23" i="34"/>
  <c r="Z12" i="35"/>
  <c r="Y12" i="35"/>
  <c r="X12" i="35"/>
  <c r="A6" i="31"/>
  <c r="A6" i="28"/>
  <c r="A11" i="1"/>
  <c r="A7" i="32" s="1"/>
  <c r="A7" i="31" l="1"/>
  <c r="A7" i="28"/>
  <c r="A12" i="1"/>
  <c r="A8" i="32" s="1"/>
  <c r="A8" i="31" l="1"/>
  <c r="A8" i="28"/>
  <c r="A13" i="1"/>
  <c r="A9" i="32" s="1"/>
  <c r="A9" i="31" l="1"/>
  <c r="A9" i="28"/>
  <c r="A14" i="1"/>
  <c r="A10" i="32" s="1"/>
  <c r="A10" i="31" l="1"/>
  <c r="A10" i="28"/>
  <c r="A15" i="1"/>
  <c r="A11" i="32" s="1"/>
  <c r="A11" i="31" l="1"/>
  <c r="A11" i="28"/>
  <c r="A16" i="1"/>
  <c r="A12" i="32" s="1"/>
  <c r="A12" i="31" l="1"/>
  <c r="A12" i="28"/>
  <c r="A17" i="1"/>
  <c r="A13" i="32" s="1"/>
  <c r="A13" i="31" l="1"/>
  <c r="A13" i="28"/>
  <c r="A18" i="1"/>
  <c r="A14" i="32" s="1"/>
  <c r="A14" i="31" l="1"/>
  <c r="A14" i="28"/>
  <c r="A19" i="1"/>
  <c r="A15" i="32" s="1"/>
  <c r="A15" i="31" l="1"/>
  <c r="A15" i="28"/>
  <c r="A20" i="1"/>
  <c r="A16" i="32" s="1"/>
  <c r="A16" i="31" l="1"/>
  <c r="A16" i="28"/>
  <c r="A21" i="1"/>
  <c r="A17" i="32" s="1"/>
  <c r="A17" i="31" l="1"/>
  <c r="A17" i="28"/>
  <c r="A22" i="1"/>
  <c r="A18" i="32" s="1"/>
  <c r="A18" i="31" l="1"/>
  <c r="A18" i="28"/>
  <c r="A23" i="1"/>
  <c r="A19" i="32" s="1"/>
  <c r="A19" i="31" l="1"/>
  <c r="A19" i="28"/>
  <c r="A24" i="1"/>
  <c r="A20" i="32" s="1"/>
  <c r="A20" i="31" l="1"/>
  <c r="A20" i="28"/>
  <c r="A25" i="1"/>
  <c r="A21" i="32" s="1"/>
  <c r="A21" i="31" l="1"/>
  <c r="A21" i="28"/>
  <c r="A26" i="1"/>
  <c r="A22" i="32" s="1"/>
  <c r="A22" i="31" l="1"/>
  <c r="A22" i="28"/>
  <c r="A27" i="1"/>
  <c r="A23" i="32" s="1"/>
  <c r="A23" i="31" l="1"/>
  <c r="A23" i="28"/>
  <c r="A28" i="1"/>
  <c r="A24" i="32" s="1"/>
  <c r="A24" i="31" l="1"/>
  <c r="A24" i="28"/>
  <c r="A29" i="1"/>
  <c r="A25" i="32" s="1"/>
  <c r="A25" i="31" l="1"/>
  <c r="A25" i="28"/>
  <c r="A30" i="1"/>
  <c r="A26" i="32" s="1"/>
  <c r="A26" i="31" l="1"/>
  <c r="A26" i="28"/>
  <c r="A31" i="1"/>
  <c r="A27" i="32" s="1"/>
  <c r="A27" i="31" l="1"/>
  <c r="A27" i="28"/>
  <c r="A32" i="1"/>
  <c r="A28" i="32" s="1"/>
  <c r="A28" i="31" l="1"/>
  <c r="A28" i="28"/>
  <c r="A33" i="1"/>
  <c r="A29" i="32" s="1"/>
  <c r="A29" i="31" l="1"/>
  <c r="A29" i="28"/>
  <c r="A34" i="1"/>
  <c r="A30" i="32" s="1"/>
  <c r="A30" i="31" l="1"/>
  <c r="A30" i="28"/>
  <c r="A35" i="1"/>
  <c r="A31" i="32" s="1"/>
  <c r="A31" i="31" l="1"/>
  <c r="A31" i="28"/>
  <c r="A36" i="1"/>
  <c r="A32" i="32" s="1"/>
  <c r="A32" i="31" l="1"/>
  <c r="A32" i="28"/>
  <c r="A37" i="1"/>
  <c r="A33" i="32" s="1"/>
  <c r="A33" i="31" l="1"/>
  <c r="A33" i="28"/>
  <c r="A38" i="1"/>
  <c r="A34" i="32" s="1"/>
  <c r="A34" i="31" l="1"/>
  <c r="A34" i="28"/>
  <c r="A39" i="1"/>
  <c r="A35" i="32" s="1"/>
  <c r="A35" i="31" l="1"/>
  <c r="A35" i="28"/>
  <c r="A40" i="1"/>
  <c r="A36" i="32" s="1"/>
  <c r="A36" i="31" l="1"/>
  <c r="A36" i="28"/>
  <c r="A41" i="1"/>
  <c r="A37" i="32" s="1"/>
  <c r="A37" i="31" l="1"/>
  <c r="A37" i="28"/>
  <c r="A42" i="1"/>
  <c r="A38" i="32" s="1"/>
  <c r="A38" i="31" l="1"/>
  <c r="A38" i="28"/>
  <c r="A43" i="1"/>
  <c r="A39" i="32" s="1"/>
  <c r="A39" i="31" l="1"/>
  <c r="A39" i="28"/>
  <c r="A44" i="1"/>
  <c r="A40" i="32" s="1"/>
  <c r="A40" i="31" l="1"/>
  <c r="A40" i="28"/>
  <c r="A45" i="1"/>
  <c r="A41" i="32" s="1"/>
  <c r="A41" i="31" l="1"/>
  <c r="A41" i="28"/>
  <c r="A46" i="1"/>
  <c r="A42" i="32" s="1"/>
  <c r="A42" i="31" l="1"/>
  <c r="A42" i="28"/>
  <c r="A47" i="1"/>
  <c r="A43" i="32" s="1"/>
  <c r="A43" i="31" l="1"/>
  <c r="A43" i="28"/>
  <c r="A48" i="1"/>
  <c r="A44" i="32" s="1"/>
  <c r="A44" i="31" l="1"/>
  <c r="A44" i="28"/>
  <c r="A49" i="1"/>
  <c r="A45" i="32" s="1"/>
  <c r="A45" i="31" l="1"/>
  <c r="A45" i="28"/>
  <c r="A50" i="1"/>
  <c r="A46" i="32" s="1"/>
  <c r="A46" i="31" l="1"/>
  <c r="A46" i="28"/>
  <c r="A51" i="1"/>
  <c r="A47" i="32" s="1"/>
  <c r="A47" i="31" l="1"/>
  <c r="A47" i="28"/>
  <c r="A52" i="1"/>
  <c r="A48" i="32" s="1"/>
  <c r="A48" i="31" l="1"/>
  <c r="A48" i="28"/>
  <c r="A53" i="1"/>
  <c r="A49" i="32" s="1"/>
  <c r="A49" i="31" l="1"/>
  <c r="A49" i="28"/>
  <c r="A54" i="1"/>
  <c r="A50" i="32" s="1"/>
  <c r="A50" i="31" l="1"/>
  <c r="A50" i="28"/>
  <c r="A55" i="1"/>
  <c r="A51" i="32" s="1"/>
  <c r="A51" i="31" l="1"/>
  <c r="A51" i="28"/>
  <c r="A56" i="1"/>
  <c r="A52" i="32" s="1"/>
  <c r="A52" i="31" l="1"/>
  <c r="A52" i="28"/>
  <c r="A57" i="1"/>
  <c r="A53" i="32" s="1"/>
  <c r="A53" i="31" l="1"/>
  <c r="A53" i="28"/>
  <c r="A58" i="1"/>
  <c r="A54" i="32" s="1"/>
  <c r="A54" i="31" l="1"/>
  <c r="A54" i="28"/>
  <c r="A59" i="1"/>
  <c r="A55" i="32" s="1"/>
  <c r="A55" i="31" l="1"/>
  <c r="A55" i="28"/>
  <c r="A60" i="1"/>
  <c r="A56" i="32" s="1"/>
  <c r="A56" i="31" l="1"/>
  <c r="A56" i="28"/>
  <c r="A61" i="1"/>
  <c r="A57" i="32" s="1"/>
  <c r="A57" i="31" l="1"/>
  <c r="A57" i="28"/>
  <c r="A62" i="1"/>
  <c r="A58" i="32" s="1"/>
  <c r="A58" i="31" l="1"/>
  <c r="A58" i="28"/>
  <c r="A63" i="1"/>
  <c r="A59" i="32" s="1"/>
  <c r="A59" i="31" l="1"/>
  <c r="A59" i="28"/>
  <c r="A64" i="1"/>
  <c r="A60" i="32" s="1"/>
  <c r="A60" i="31" l="1"/>
  <c r="A60" i="28"/>
  <c r="A65" i="1"/>
  <c r="A61" i="32" s="1"/>
  <c r="A61" i="31" l="1"/>
  <c r="A61" i="28"/>
  <c r="A66" i="1"/>
  <c r="A62" i="32" s="1"/>
  <c r="A62" i="31" l="1"/>
  <c r="A62" i="28"/>
  <c r="A67" i="1"/>
  <c r="A63" i="32" s="1"/>
  <c r="A63" i="31" l="1"/>
  <c r="A63" i="2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F3" authorId="0" shapeId="0" xr:uid="{975C2B11-D1C5-478B-8B8E-F7C544766283}">
      <text>
        <r>
          <rPr>
            <b/>
            <sz val="20"/>
            <color indexed="81"/>
            <rFont val="SHREE_GUJ_OTF_0750"/>
            <charset val="1"/>
          </rPr>
          <t>શૈક્ષણિક વર્ષ લખો.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AI1" authorId="0" shapeId="0" xr:uid="{16785E92-44C1-4177-899A-16C323E92B34}">
      <text>
        <r>
          <rPr>
            <b/>
            <sz val="14"/>
            <color indexed="81"/>
            <rFont val="Tahoma"/>
            <family val="2"/>
          </rPr>
          <t>પત્રક કોરું ( Blank ) કાઢવું હોય તો 1 સિલેક્ટ કરો. ભરેલા પત્રક માટે કોરું રહેવા દો.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AE1" authorId="0" shapeId="0" xr:uid="{36B96EA2-F6A4-4F33-9592-4E164302290B}">
      <text>
        <r>
          <rPr>
            <b/>
            <sz val="14"/>
            <color indexed="81"/>
            <rFont val="Tahoma"/>
            <family val="2"/>
          </rPr>
          <t>પત્રક કોરું ( Blank ) કાઢવું હોય તો 1 સિલેક્ટ કરો. ભરેલા પત્રક માટે કોરું રહેવા દો.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S1" authorId="0" shapeId="0" xr:uid="{B8B1AAAC-13C2-47C5-B326-8420EEF36F0B}">
      <text>
        <r>
          <rPr>
            <b/>
            <sz val="12"/>
            <color indexed="81"/>
            <rFont val="Tahoma"/>
            <family val="2"/>
          </rPr>
          <t>પત્રક કોરું ( Blank ) કાઢવું હોય તો 1 સિલેક્ટ કરો. ભરેલા પત્રક માટે કોરું રહેવા દો.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AC6" authorId="0" shapeId="0" xr:uid="{92A14609-8743-46E3-8BFC-8D66CC003D98}">
      <text>
        <r>
          <rPr>
            <b/>
            <sz val="14"/>
            <color indexed="81"/>
            <rFont val="Tahoma"/>
            <family val="2"/>
          </rPr>
          <t>જો કોરું પત્રક કાઢવું હોય તો આ શેલ ( Cell ) ખાલી રહેવા દો.
બ્રિજેશ પટેલ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R4" authorId="0" shapeId="0" xr:uid="{5C7629D9-4235-4D36-A1EB-D8F162A15B46}">
      <text>
        <r>
          <rPr>
            <b/>
            <sz val="14"/>
            <color indexed="81"/>
            <rFont val="Tahoma"/>
            <family val="2"/>
          </rPr>
          <t>જો કોરું પત્રક કાઢવું હોય તો આ શેલ ( Cell ) ખાલી રહેવા દો.
બ્રિજેશ પટેલ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Z10" authorId="0" shapeId="0" xr:uid="{ABE5DDD3-EAAD-4EC9-AA83-49D4CEDE21F1}">
      <text>
        <r>
          <rPr>
            <b/>
            <sz val="20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  <comment ref="Z12" authorId="0" shapeId="0" xr:uid="{9C820E42-AC61-4B4F-94AB-F08C7AA079AB}">
      <text>
        <r>
          <rPr>
            <b/>
            <sz val="20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</commentList>
</comments>
</file>

<file path=xl/sharedStrings.xml><?xml version="1.0" encoding="utf-8"?>
<sst xmlns="http://schemas.openxmlformats.org/spreadsheetml/2006/main" count="490" uniqueCount="316">
  <si>
    <t xml:space="preserve">શાળા નું નામ :- </t>
  </si>
  <si>
    <t>કુવાદરા પ્રાથમિક શાળા</t>
  </si>
  <si>
    <t>ગામ/શહેર નું નામ :-</t>
  </si>
  <si>
    <t>કુવાદરા</t>
  </si>
  <si>
    <t>પે સેન્ટર નું નામ :-</t>
  </si>
  <si>
    <t>લોદરા</t>
  </si>
  <si>
    <t>સી.આર.સી. :-</t>
  </si>
  <si>
    <t>તાલુકો :-</t>
  </si>
  <si>
    <t>માણસા</t>
  </si>
  <si>
    <t>જિલ્લો :-</t>
  </si>
  <si>
    <t>ગાંધીનગર</t>
  </si>
  <si>
    <t>વર્ષ :-</t>
  </si>
  <si>
    <t>-</t>
  </si>
  <si>
    <t>પરિણામની તારીખ :-</t>
  </si>
  <si>
    <t>સમિતિ</t>
  </si>
  <si>
    <t>જીલ્લા શિક્ષણ સમિતિ</t>
  </si>
  <si>
    <t>શાળા ડાયસ કોડ :-</t>
  </si>
  <si>
    <t>ક્રમ</t>
  </si>
  <si>
    <t>વિદ્યાર્થીનું નામ</t>
  </si>
  <si>
    <t>જી.આર.નંબર</t>
  </si>
  <si>
    <t>જન્મ તારીખ</t>
  </si>
  <si>
    <t>સરનામું</t>
  </si>
  <si>
    <t xml:space="preserve">માતા નું નામ </t>
  </si>
  <si>
    <t>સંપર્ક નંબર</t>
  </si>
  <si>
    <t xml:space="preserve">યુનિક આઈડી નંબર
(શરૂના ૧૧ અંક) </t>
  </si>
  <si>
    <t>યુનિક આઈડી નંબર
(છેલ્લા ૭ અંક)</t>
  </si>
  <si>
    <t>જાતિ</t>
  </si>
  <si>
    <t>કુમાર/કન્યા</t>
  </si>
  <si>
    <t>ધોરણ :-</t>
  </si>
  <si>
    <t>વર્ગ :-</t>
  </si>
  <si>
    <t>વર્ગની રજીસ્ટર સંખ્યા :-</t>
  </si>
  <si>
    <t>B</t>
  </si>
  <si>
    <t>વર્ગ શિક્ષકશ્રીનું નામ  :-</t>
  </si>
  <si>
    <t>પટેલ બ્રિજેશકુમાર કે.</t>
  </si>
  <si>
    <t>પટેલ બ્રિજેશકુમાર કાળાભાઈ</t>
  </si>
  <si>
    <t>અંબિકાનગર</t>
  </si>
  <si>
    <t>કોકિલાબેન</t>
  </si>
  <si>
    <t>GEN</t>
  </si>
  <si>
    <t>Boy</t>
  </si>
  <si>
    <t xml:space="preserve">વિદ્યાર્થીનું નામ </t>
  </si>
  <si>
    <t>A</t>
  </si>
  <si>
    <t>C</t>
  </si>
  <si>
    <t>અ</t>
  </si>
  <si>
    <t>1.આ સોફ્ટવેરમાં ફોન્ટ SHREE_GUJ_OTF_0750 વાપરવામાં આવેલ છે. જેથી ફોન્ટ સૌ પ્રથમ ડાઉનલોડ કરી પછી જ ફાઈલ open કરવી.</t>
  </si>
  <si>
    <t>જ્યાં માહિતી ભરવાની થાય છે ત્યાં પ્રત્યેક cell માં સમજૂતી આપેલ છે.</t>
  </si>
  <si>
    <t>2. દરેક શીટ પર જવા માટે બાજુમાં આપેલ બટનનો ઉપયોગ કરવો.</t>
  </si>
  <si>
    <t xml:space="preserve"> તમામ માહિતી માટે ખૂબ જ ચોક્કસાઈ રહે તે માટે યોગ્ય ડેટા એન્ટ્રી પરcell વાઈઝ પ્રોટેકશન રાખવામાં આવેલ છે.</t>
  </si>
  <si>
    <t>આકષર્ક તમામ પ્રિન્ટ પેજ બોર્ડર સાથે સૌ પ્રથમ વાર Excel માં.</t>
  </si>
  <si>
    <t>4. ત્યારબાદ DataEntry શીટ પરની માહિતી ચોકસાઈ પૂર્વક ભરવી.</t>
  </si>
  <si>
    <t>રજીસ્ટર સંખ્યા મુજબ જ દરેક ધોરણ ની રો ખૂલશે.</t>
  </si>
  <si>
    <t>7. માહિતી કોપી પેસ્ટ કરવાની થાય ત્યારે Paste Special માં Paste Value કરવું.</t>
  </si>
  <si>
    <t>8. દરેક Cell પર આપવામાં આવેલ Comments અવશ્ય વાંચવી અને તેને અનુસરવું.</t>
  </si>
  <si>
    <t>3. સૌ પ્રથમ DataEntry શીટ પર જવું</t>
  </si>
  <si>
    <t>Made On :-</t>
  </si>
  <si>
    <t>Update On :-</t>
  </si>
  <si>
    <r>
      <t xml:space="preserve">માહિતી Copy-Paste ના કરશો.      માહિતી Copy કરીને </t>
    </r>
    <r>
      <rPr>
        <b/>
        <sz val="18"/>
        <color rgb="FFFFFF00"/>
        <rFont val="SHREE_GUJ_OTF_0750"/>
        <charset val="1"/>
      </rPr>
      <t>Paste Special પર જઈ Value and Value Formatrs</t>
    </r>
    <r>
      <rPr>
        <b/>
        <sz val="18"/>
        <color theme="0"/>
        <rFont val="SHREE_GUJ_OTF_0750"/>
        <charset val="1"/>
      </rPr>
      <t xml:space="preserve"> કરવું.</t>
    </r>
  </si>
  <si>
    <t>હાજર દિવસ</t>
  </si>
  <si>
    <t xml:space="preserve">અ.નં. </t>
  </si>
  <si>
    <t>સત્રાંતે વિદ્યાર્થીઓએ મેળવેલ જે તે  નિશાનીઓની સંખ્યા</t>
  </si>
  <si>
    <t>હંમેશા</t>
  </si>
  <si>
    <t>તારીખ :-</t>
  </si>
  <si>
    <t>યોગ્ય પ્રગતિ પત્રક દરેક વિદ્યાર્થીનું</t>
  </si>
  <si>
    <r>
      <t xml:space="preserve">5. ત્યારબાદ </t>
    </r>
    <r>
      <rPr>
        <b/>
        <sz val="12"/>
        <color theme="0"/>
        <rFont val="Calibri"/>
        <family val="2"/>
        <scheme val="minor"/>
      </rPr>
      <t xml:space="preserve">વિકાસાત્મક ઉદ્દેશ : - ૦૧ થી ૦૩ની </t>
    </r>
    <r>
      <rPr>
        <b/>
        <sz val="14"/>
        <color theme="0"/>
        <rFont val="Calibri"/>
        <family val="2"/>
        <scheme val="minor"/>
      </rPr>
      <t xml:space="preserve"> માહિતી ભરવી.</t>
    </r>
  </si>
  <si>
    <t>6. ત્યારબાદ જ  તમામ પત્રકો અને પ્રગતિ પત્રક પ્રિન્ટ કરવા.</t>
  </si>
  <si>
    <t>જનરલ રજીસ્ટર નંબર</t>
  </si>
  <si>
    <t>ભાષા - પર્યાવરણના અભ્યાસક્રમનું વિષયવસ્તુ</t>
  </si>
  <si>
    <t>ગણિતના અભ્યાસક્રમનું વિષયવસ્તુ</t>
  </si>
  <si>
    <t>વ્યક્તિત્વ વિકાસ પત્રક મૂલ્યાંકન</t>
  </si>
  <si>
    <t xml:space="preserve">નવું જાણવાની જીજ્ઞાસા ધરાવે છે. </t>
  </si>
  <si>
    <t>વર્ષ :</t>
  </si>
  <si>
    <t xml:space="preserve">પરિણામ પત્રક </t>
  </si>
  <si>
    <t>શાળાનું નામ :</t>
  </si>
  <si>
    <t>તાલુકો :</t>
  </si>
  <si>
    <t>ગામ :</t>
  </si>
  <si>
    <t>જિલ્લો :</t>
  </si>
  <si>
    <t>ધોરણ :</t>
  </si>
  <si>
    <t>વર્ગ :</t>
  </si>
  <si>
    <t>પરિણામ તારીખ :</t>
  </si>
  <si>
    <t>વર્ગ શિક્ષક :</t>
  </si>
  <si>
    <t>સી.આર.સી. :</t>
  </si>
  <si>
    <t xml:space="preserve">જાતિ </t>
  </si>
  <si>
    <t>અનુ.જાતિ</t>
  </si>
  <si>
    <t>અનુ.જ.જાતિ</t>
  </si>
  <si>
    <t>બક્ષીપંચ</t>
  </si>
  <si>
    <t>અન્ય</t>
  </si>
  <si>
    <t>કુલ</t>
  </si>
  <si>
    <t>નોંધ</t>
  </si>
  <si>
    <t>કુમાર</t>
  </si>
  <si>
    <t>કન્યા</t>
  </si>
  <si>
    <t xml:space="preserve">કુલ </t>
  </si>
  <si>
    <t>સંખ્યા</t>
  </si>
  <si>
    <t xml:space="preserve">વર્ષ દરમ્યાન કરાવેલ શાળા તત્પરતાની પ્રવૃતિઓ </t>
  </si>
  <si>
    <t>ભાષા/ ગણિત/ પર્યાવરણ  શિક્ષણ અન્વયે વર્ષ દરમ્યાન કરાવેલ પ્રવૃતિઓ</t>
  </si>
  <si>
    <t>બાળનાટકો</t>
  </si>
  <si>
    <t>માટીકામ</t>
  </si>
  <si>
    <t>પર્યટન</t>
  </si>
  <si>
    <t>કાગળકામ</t>
  </si>
  <si>
    <t>રમત</t>
  </si>
  <si>
    <t>બાળવાર્તા</t>
  </si>
  <si>
    <t>રંગપુરણી</t>
  </si>
  <si>
    <t>અવલોકન પ્રવૃતિઓ</t>
  </si>
  <si>
    <t>જોડકણા</t>
  </si>
  <si>
    <t>વર્ગીકરણ પ્રવૃતિઓ</t>
  </si>
  <si>
    <t>બાળગીતો</t>
  </si>
  <si>
    <t>કુતુહલ પ્રેરક પ્રવૃતિઓ</t>
  </si>
  <si>
    <t>ચિત્રો-આકૃતિઓ</t>
  </si>
  <si>
    <t>અખતરા-અનુભવ જન્ય પ્રવૃતિઓ</t>
  </si>
  <si>
    <t>સંગ્રહ પ્રવૃતિઓ</t>
  </si>
  <si>
    <t xml:space="preserve">ગુણ-લક્ષાણ ઓળખ પ્રવૃતિઓ </t>
  </si>
  <si>
    <t>પ્રવાસ/પર્યટન</t>
  </si>
  <si>
    <t>નાટય પ્રવૃતિ</t>
  </si>
  <si>
    <t>યાદ શકિત વિકાસ પ્રવૃતિઓ</t>
  </si>
  <si>
    <t>વાર્તા કથન</t>
  </si>
  <si>
    <t xml:space="preserve">વિચાર શકિત વિકાસ પ્રવૃતિઓ </t>
  </si>
  <si>
    <t>સર્જનાત્મક પ્રવૃતિઓ</t>
  </si>
  <si>
    <t xml:space="preserve">તરાહની પ્રવૃતિઓ </t>
  </si>
  <si>
    <t xml:space="preserve"> વિષયવસ્તુ અંગેની સમજ</t>
  </si>
  <si>
    <t>વિધાન</t>
  </si>
  <si>
    <t>સારૂ-A</t>
  </si>
  <si>
    <t>મધ્યમ-B</t>
  </si>
  <si>
    <t>સાધારણ
-C</t>
  </si>
  <si>
    <t>ગણિતનું વિષયવસ્તુ</t>
  </si>
  <si>
    <t>વ્યકિતત્વ વિકાસને લગતા વિધાનો</t>
  </si>
  <si>
    <t>મોટે ભાગે</t>
  </si>
  <si>
    <t xml:space="preserve">ભાગ્યે જ </t>
  </si>
  <si>
    <t>વર્ગ શિક્ષકની સહી                                        આચાર્યશ્રીની સહી/સિક્કો</t>
  </si>
  <si>
    <t xml:space="preserve">૧.     આ વિકાસપત્રક છે.તમારા બાળકે શાળામાં એક વર્ષ દરમ્યાન વિવિધ બાબતોમાં  </t>
  </si>
  <si>
    <t xml:space="preserve">પ્રગતિ પત્રક </t>
  </si>
  <si>
    <t>વર્ષ  :</t>
  </si>
  <si>
    <t>કેટલા પ્રમાણમાં વિકાસ સાધ્યો છે તેની નોંધ આ પત્રકમાં છે.</t>
  </si>
  <si>
    <t>વિદ્યાર્થીનું નામ :</t>
  </si>
  <si>
    <t>જી.આર.નંબર :</t>
  </si>
  <si>
    <t>ર.     પત્રકમાં જયાં સાધારણ એવો ઉલ્લેખ હોય તો તમારું બાળક ઠોઠ છે એમ માની ન લેશો.</t>
  </si>
  <si>
    <t xml:space="preserve">શાળાનું નામ : </t>
  </si>
  <si>
    <t xml:space="preserve">''સાધારણ'' એવી નોંધ તેને તમારી કે ઘરના ભણેલા અન્ય સભ્યોની મદદની કયાં જરૂર </t>
  </si>
  <si>
    <t>હાજર દિવસ :</t>
  </si>
  <si>
    <t>કાર્ય દિવસ :</t>
  </si>
  <si>
    <t xml:space="preserve">છે. તે સૂચવવા માટે કરેલ છે. વેકેશનમાં તેની કચાશ દૂર કરવા તમે તે પ્રયત્ન કરજો. </t>
  </si>
  <si>
    <t>( લાગુ પડતા ખાનામાં √ ની નિશાની કરવી )</t>
  </si>
  <si>
    <t xml:space="preserve">તમારી થોડી મદદથી બાળકની ઘણી કચાશ દૂર કરી શકાશે. અને તે આવતા વર્ષમાં </t>
  </si>
  <si>
    <t xml:space="preserve">ભાષા અને પર્યાવરણ </t>
  </si>
  <si>
    <t xml:space="preserve">અભ્યાસક્રમ શીખવા માટે પરિપકવતા પ્રાપ્ત કરશે. </t>
  </si>
  <si>
    <t>સાધારણ-C</t>
  </si>
  <si>
    <t xml:space="preserve">૩.     વેકેશનમાં બાળકોને ખૂબ રમવા દેજો. પણ વર્ષ દરમ્યાન શીખેલું ભુલી ન જાય તે માટે </t>
  </si>
  <si>
    <t xml:space="preserve">તેણે શીખેલી બાબતો યાદ કરાવવા રોજ થોડો સમય તમારી પાસે બેસાડજો. </t>
  </si>
  <si>
    <t>૪.     ઘરની નાની મોટી ખરીદીના કામ તેને સોંપજો અથવા તેને તમારી સાથે રાખશો, એ</t>
  </si>
  <si>
    <t xml:space="preserve"> દ્રારા પણ તેને શેખેલી ઘણી બધી બાબતો દ્રૃઢ થશે. </t>
  </si>
  <si>
    <t xml:space="preserve">પ.     તમારા બાળકની પ્રગતિ માટે કઈ કઈ બાબતોની કાળજી તમારે લેવાની છે. એ નીચેના </t>
  </si>
  <si>
    <t xml:space="preserve">વિભાગમાં વર્ગ શિક્ષકે જણાવ્યું છે. શિક્ષકે સૂચવેલી બાબતો અંગે વેકેશનમાં વિશેષ </t>
  </si>
  <si>
    <t xml:space="preserve">કાળજી લેશો. </t>
  </si>
  <si>
    <t>૬.     વેકેશન ખૂલે ત્યારે તમારૂ બાળક ઉત્સાહભેર શાળાએ જાય એ માટે તમે તેને પ્રોત્સાહન</t>
  </si>
  <si>
    <t xml:space="preserve">આપશો. બને તો આવતા વર્ષે અવાર નવાર વર્ગ શિક્ષકને બાળકની પ્રગતિ અંગે પૂછતા </t>
  </si>
  <si>
    <t xml:space="preserve">રહેશો. </t>
  </si>
  <si>
    <t xml:space="preserve">નોંધ : શિક્ષકે વાલીને આપવાની વિશેષ સૂચના  </t>
  </si>
  <si>
    <t xml:space="preserve">વાલીની સહી </t>
  </si>
  <si>
    <t>ક્રમાંક :</t>
  </si>
  <si>
    <t>: વાલીશ્રીઓને સુચના :</t>
  </si>
  <si>
    <t>હાજરી નંબર નીચે લખો.</t>
  </si>
  <si>
    <t>SC</t>
  </si>
  <si>
    <t>Girl</t>
  </si>
  <si>
    <t>ST</t>
  </si>
  <si>
    <t>OBC</t>
  </si>
  <si>
    <r>
      <rPr>
        <b/>
        <sz val="26"/>
        <color rgb="FF002060"/>
        <rFont val="SHREE_GUJ_OTF_0750"/>
        <charset val="1"/>
      </rPr>
      <t xml:space="preserve">                 </t>
    </r>
    <r>
      <rPr>
        <b/>
        <u/>
        <sz val="26"/>
        <color rgb="FF002060"/>
        <rFont val="SHREE_GUJ_OTF_0750"/>
        <charset val="1"/>
      </rPr>
      <t xml:space="preserve">શાળાકીય સર્વગ્રાહી મૂલ્યાંકન </t>
    </r>
  </si>
  <si>
    <t xml:space="preserve">સમયસર અને નિયમિત રીતે શાળામાં આવે છે. </t>
  </si>
  <si>
    <t xml:space="preserve">શરીરની અને પહેરેલા કપડાની સ્વચ્છતા રાખે છે. </t>
  </si>
  <si>
    <t xml:space="preserve">વર્ગમાં અન્ય બાળકો સાથે હળી મળીને રહે છે. </t>
  </si>
  <si>
    <t xml:space="preserve">વર્ગ અને શાળાની સફાઈમાં ભાગ લે છે. </t>
  </si>
  <si>
    <t xml:space="preserve">ઉત્સવો અને રાષ્ટ્રીય પર્વોની ઉજવણીમાં ભાગ લે છે. </t>
  </si>
  <si>
    <t xml:space="preserve">રમતો અને પ્રવૃતિમાં ઉત્સાહ પૂર્વક ભાગ લે છે. </t>
  </si>
  <si>
    <t xml:space="preserve">પ્રાર્થના સંમેલનમાં જોડાય છે. </t>
  </si>
  <si>
    <t xml:space="preserve">રસ પૂર્વક અવલોકન / નિરીક્ષાણ કરે છે. </t>
  </si>
  <si>
    <t xml:space="preserve">પશુ પક્ષીઓ તરફ પ્રેમભાવ રાખે છે. </t>
  </si>
  <si>
    <t xml:space="preserve">વૃક્ષા અને ફૂલછોડને ઉછેરે છે અને તેમની માવજત કરે છે. </t>
  </si>
  <si>
    <t xml:space="preserve">પોતાને ભાગે આવેલું કાર્ય ઉત્સાહ પૂર્વક કરે છે. </t>
  </si>
  <si>
    <t>પત્રક : D-3</t>
  </si>
  <si>
    <t>ધોરણ :- 2</t>
  </si>
  <si>
    <t>પત્રક : D-4</t>
  </si>
  <si>
    <t>ચિત્ર વર્ણન</t>
  </si>
  <si>
    <t>વર્ગીકરણ પ્રવૃત્તિઓ</t>
  </si>
  <si>
    <t>ગુણ લક્ષણ ઓળખ પ્રવૃત્તિઓ</t>
  </si>
  <si>
    <t>અમુક પ્રકારના ગીતો અનેક કવિતાઓ સાંભળવામા રસ બતાવે છે. બે થી ત્રણ અંતરના ગીત/કવિતાઓ ગાય છે પઠણ કરે છે.</t>
  </si>
  <si>
    <t>પોતાના શબ્દોમાં સ્વતંત્ર રીતે ટૂંકી કવિતા / જોડકણા બનાવે છે. </t>
  </si>
  <si>
    <t>વિવિધ વિષયોમાં વાતચીતમાં વાતના મુખ્ય દૂરને જાળવી રાખે છે. </t>
  </si>
  <si>
    <t>જે તે મુદ્દાની ચર્ચામાં ભાગ લે, ચર્ચા દરમિયાન પ્રશ્નો પૂછે અને પ્રશ્નોના જવાબ આપે છે.</t>
  </si>
  <si>
    <t>શરતો સમાવતી સૂચનાઓ અનુસરે છે. </t>
  </si>
  <si>
    <t>ચોક્કસ દિશાઓ, સ્થળ, પરિણામ જેવી ગણિતિક બાબતોને સમાવતી સ્પષ્ટ સૂચના આપે છે.</t>
  </si>
  <si>
    <t>એક વાર્તા પરથી બીજી વાર્તા બનાવે છે.</t>
  </si>
  <si>
    <t>વધુ પાત્રો સાથેની વાર્તાઓ જૂથમાં બનાવે છે. </t>
  </si>
  <si>
    <t>લખાણમાના અપરિચિત શબ્દોના અર્થો જાણવા માટે બાળ શબ્દકોશનો ઉપયોગ કરે છે.</t>
  </si>
  <si>
    <t>સાદા વિરામ ચિન્હોનો યોગય ઉપયોગ કરે છે. (પૂર્ણવિરામ, પ્રશ્નાર્થ ચિન્હ)</t>
  </si>
  <si>
    <t>જોડાક્ષર સહિત તમામ અક્ષરોને ઓળખે છે અને તેમને અનુરૂપ ધ્વનિ સાથે જોડે છે અને અર્થવિહીન શબ્દોને ચોકસાઈથી વાંચે છે.</t>
  </si>
  <si>
    <t>નાના ફકરઓ શુદ્ધ ઉચ્ચારણ અને યોગ્ય આરોહ-અવરોહ સાથે વાંચે છે.</t>
  </si>
  <si>
    <t>દ્રશ્ય સામગ્રી કરતાં વધુ પાઠ્યક્રમ સામગ્રી વાળા પુસ્તકોની સ્વતંત્ર રીતે વાંચવાનું શરૂ કરે અને વાર્તાના પાત્રો ,ઘટનાક્રમને ઓળખે છે.</t>
  </si>
  <si>
    <t>ટૂંકી કવિતાઓ વાંચે છે અને કલ્પનાનું અનુમાન કરે છે.</t>
  </si>
  <si>
    <t>ટૂંકા સમાચાર અને પ્રચારપત્રિકાઓ વાંચે છે અને તેમનું વિષયવસ્તુ સમજાવે છે.</t>
  </si>
  <si>
    <t>ટૂંકા વાક્યો લખે છે. ( શ્રુત લેખન) </t>
  </si>
  <si>
    <t>ચિત્રોની ક્રમમાં ગોઠવે છે અને ચોકસાઈથી ચિત્રો સાથે ટૂંકા વાક્યો લખે છે. </t>
  </si>
  <si>
    <t>ચિત્ર પુસ્તક પરથી અનુમાન કરીને વાર્તા લખે અને ઘટનાઓ,અનુભવને લેખિત તરીકે ટૂંકમાં વર્ણવે છે.</t>
  </si>
  <si>
    <t>કાલ્પનિક અને વાસ્તવિક એમ બંને પ્રકારના પુસ્તકો વાંચવા માટે દર્શાવે છે.</t>
  </si>
  <si>
    <t>શાળા પુસ્તકાલયના પુસ્તકોની મરામત કરે છે અને વ્યવસ્થિત રીતે ગોઠવે છે.</t>
  </si>
  <si>
    <t>વસ્તુઓની જૂથો અને પેટા જૂથમાં વર્ગીકૃત કરે છે.</t>
  </si>
  <si>
    <t>પેટર્નના નિયમોનું વર્ણન કરે છે અને અંક અને સંકેતો જેવી અમૃત પેટર્ન પર એ નિયમોને લાગુ કરે છે.</t>
  </si>
  <si>
    <t>૯૯ સુધીની સંખ્યાઓને એકમ અને દશકના સ્થાનના આધારે વાંચે છે અને લખે છે. </t>
  </si>
  <si>
    <t>૯૯ સુધીની સંખ્યાને ૧૦, ૨૦, ૩૦ ના જૂથમાં ગણે અને બે જૂથમાં વહેંચી શકે છે. ( ૧૦ ના બે જૂથને ૨૦ બને )</t>
  </si>
  <si>
    <t>સંખ્યાઓને ચડતા ને ઉતરતા ક્રમમાં ગોઠવે છે. </t>
  </si>
  <si>
    <t>સંખ્યારેખા પર બે અને ત્રણના કૂદકા દ્વાર ગણે છે.</t>
  </si>
  <si>
    <t>૯૯ સુધીની સંખ્યાને સ્થાનકિંમતની સમજ સાથે ઓળખે છે વાંચે છે અને લખે છે.  અને સૌથી નાની સૌથી મોટી સંખ્યા વિશે જણાવે છે.</t>
  </si>
  <si>
    <t>સરવાળા અને બાદબાકી કરવા લવચીક પદ્ધતિઓનો ઉપયોગ કરે છે.</t>
  </si>
  <si>
    <t>સરવાળા અને બાદબાકી વચ્ચેના સંબંધને ઓળખે છે અને તેનો ઉપયોગ કરે છે. </t>
  </si>
  <si>
    <t>સાદા કોયડાઓને સમજે છે અને ઉકેલે છે. </t>
  </si>
  <si>
    <t>૯૯ સુધીના સરળ ગુણાકારના પ્રશ્નો ઉકેલવા માટે પુનરાવર્તિત સરવાળાનો ઉપયોગ કરે છે. </t>
  </si>
  <si>
    <t>ભાગાકારના પ્રશ્નો ઉકેલવા માટે કેટલા જૂથ છે તે શોધવા માટે પુનરાવર્તિત બાદબાકીનો ઉપયોગ કરે છે.</t>
  </si>
  <si>
    <t>ત્રિપરિમાણીય અને દ્રિપરિમાણીય આકારોને તેમના નામ દ્વારા ઓળખે છે.</t>
  </si>
  <si>
    <t>સિધી અને વક્ર રેખાઓ વચ્ચે તફાવત કરે છે અને વિવિધ દિશાઓમાં સીધી રેખાઓ દોરે છે.</t>
  </si>
  <si>
    <t>એક સમાન એકમોનો ઉપયોગ કરીને ટૂંકા અને લાંબા અંતરને માપે છે જે લાંબી લંબાઈ સુધી વિસ્તરે છે. </t>
  </si>
  <si>
    <t>એક સમાન બિન પ્રમાણિત એકમોનો ઉપયોગ કરીને પાત્રની લંબાઈ/  અંતર અને ગુંજાશનો અંદાજ કાઢે છે અને માપે છે.</t>
  </si>
  <si>
    <t>સાદી તુલાનો ઉપયોગ કરીને આપેલ વસ્તુઓના વજનની સરખામણી કરે છે.</t>
  </si>
  <si>
    <t>ઋતુઓનો ક્રમ સમજે છે અને દિવસો, કલાકો જેવા માન્ય એકમોનો ઉપયોગ કરીને સમયની આવધિ માપે છે.</t>
  </si>
  <si>
    <t>કુલ ૧૦૦ રૂપિયા થાય એ રીતે નોટ અથવા સિક્કા ભેગા કરે છે.</t>
  </si>
  <si>
    <t>લેખિત સામગ્રીને સમજે છે લખાણમાં સમાવિષ્ઠ સરળ ગાણિતિક પ્રશ્નો તારવે છે અને ઉખાણા અને કોયડા બનાવે છે.</t>
  </si>
  <si>
    <t>આવી અલગ અલગ ફાઈલ તેમજ અપડેટ ફાઈલ મેળવવા નીચેની લિંક પર ક્લિક કરી વોટ્સ અપ ગ્રુપમાં જોઈન થઇ જાઓ.</t>
  </si>
  <si>
    <r>
      <t xml:space="preserve">9. જો તારીખ લખવામાં એરર આવે તો તમારા કમ્પ્યુટરનું તારીખ ફોરમેટ </t>
    </r>
    <r>
      <rPr>
        <b/>
        <sz val="14"/>
        <color rgb="FF0000FF"/>
        <rFont val="Calibri"/>
        <family val="2"/>
        <scheme val="minor"/>
      </rPr>
      <t>DD-MM-YYYY</t>
    </r>
    <r>
      <rPr>
        <b/>
        <sz val="14"/>
        <color theme="0"/>
        <rFont val="Calibri"/>
        <family val="2"/>
        <scheme val="minor"/>
      </rPr>
      <t xml:space="preserve"> કરી દો.</t>
    </r>
  </si>
  <si>
    <r>
      <rPr>
        <b/>
        <sz val="18"/>
        <color rgb="FFFFFF00"/>
        <rFont val="SHREE_GUJ_OTF_0750"/>
        <charset val="1"/>
      </rPr>
      <t>ખાસ નોંધ :-</t>
    </r>
    <r>
      <rPr>
        <b/>
        <sz val="18"/>
        <color theme="0"/>
        <rFont val="SHREE_GUJ_OTF_0750"/>
        <charset val="1"/>
      </rPr>
      <t xml:space="preserve"> જી.સી.ઈ.આર.ટી. ના નિયમો અનુસાર આ પત્રક ફરજિયાત નથી. </t>
    </r>
  </si>
  <si>
    <t>સોફ્ટવેર વાપરતી વખતે  આવતી સમસ્યાઓ અને તેની સામે નિવારણ</t>
  </si>
  <si>
    <t xml:space="preserve">સમસ્યા - જન્મ તારીખ DD MM YYYY પ્રમાણે લેતું નથી </t>
  </si>
  <si>
    <t>ઉકેલ - તમારા કોમ્પ્યુટરનું તારીખ નું ફોર્મેટ DD MM YYYY મુજબ કરો.</t>
  </si>
  <si>
    <t>સમસ્યા - પત્રક C મા ટકાવારી 100 કરતા વધારે બતાવે છે.</t>
  </si>
  <si>
    <t xml:space="preserve">ઉકેલ - નવી અદ્યતન ફાઈલ વાપરો. </t>
  </si>
  <si>
    <t>સમસ્યા - પત્રક F માં જિલ્લા શિક્ષણ સમિતિ ગાંધીનગર જ રહે છે</t>
  </si>
  <si>
    <t>ઉકેલ - નવી અદ્યતન ફાઈલ વાપરો.</t>
  </si>
  <si>
    <t xml:space="preserve">સમસ્યા - પત્રક C માં ટકાવારી અને પાસ નંબર પ્રિન્ટમાં આવતી નથી </t>
  </si>
  <si>
    <t>ઉકેલ - જીસીઇઆરટી ના નિયમ મુજબ તે પ્રિન્ટમાં લઈ શકાય નહીં.</t>
  </si>
  <si>
    <t>સમસ્યા - પત્રક C ના ફ્રન્ટ પેજમાં ગ્રેડ અલગ અલગ આવે છે.</t>
  </si>
  <si>
    <t>ઉકેલ - સત્ર 1 છે ત્યાં સત્ર 2 કરો.</t>
  </si>
  <si>
    <t>સમસ્યા - સત્ર 1 અને સત્ર 2 ના ગ્રેડ સરાસરી 0 કે ખોટી બતાવે છે.</t>
  </si>
  <si>
    <t>ઉકેલ - Data entry માં જઈ કુમાર/કન્યા અને સામાજિક જાતિ તમામ વિદ્યાર્થીની ભરો.</t>
  </si>
  <si>
    <t>સમસ્યા - પત્રક F માં ગુણ અલગ અલગ બતાવે છે.</t>
  </si>
  <si>
    <t xml:space="preserve">સમસ્યા - અલગ અલગ સીટમાં જવા માટેના બટન કામ કરતા નથી. </t>
  </si>
  <si>
    <t>ઉકેલ - Ms office excel વાપરો.</t>
  </si>
  <si>
    <t>સમસ્યા - ફોન્ટની સાઈઝ બહુ મોટી લાગે છે.</t>
  </si>
  <si>
    <t>ઉકેલ - તમારા કોમ્પ્યુટર કે લેપટોપમાં હોમ પેજ માં આપેલ Shree 750 otf ફોન્ટ ડાઉનલોડ કરી ઇન્સ્ટોલ કરો.</t>
  </si>
  <si>
    <t xml:space="preserve">સમસ્યા - પ્રિન્ટમાં કોઈ કોલમ કપાય છે </t>
  </si>
  <si>
    <t xml:space="preserve">ઉકેલ - પ્રિન્ટ પ્રિવ્યુ માં જઈ માર્જિન લાઈન ખેંચો. </t>
  </si>
  <si>
    <t>સમસ્યા - પરિણામ ફક્ત ગ્રેડ વાળું જોવે છે.</t>
  </si>
  <si>
    <t>ઉકેલ - પત્રક F પર આપેલ option માં જઈ Yes છે ત્યાં No કરો.</t>
  </si>
  <si>
    <t xml:space="preserve">સમસ્યા - બાલવાટિકા ધોરણ એક ધોરણ બે માં પ્રિન્ટ કોરી લેવી છે. </t>
  </si>
  <si>
    <t>ઉકેલ - જે તે શીટ પર છેલ્લે કાળા શેલ માં 1 છે તે દૂર કરો.</t>
  </si>
  <si>
    <t>સમસ્યા - પત્રક F માં વિદ્યાર્થીના નામ ઉપર હાથ પેન્સિલ લોગો આવે છે.</t>
  </si>
  <si>
    <t>ઉકેલ - નવી અધ્યતન ફાઈલ વાપરો.</t>
  </si>
  <si>
    <t>સમસ્યા - પત્રક C માં કુલ ટોટલ અને સરેરાશ ગ્રેડ #### આવે છે.</t>
  </si>
  <si>
    <t xml:space="preserve">ઉકેલ - તમામ વિષયના ગુણ અને પત્રક બી બંને સત્રના ગુણ દાખલ કરો. </t>
  </si>
  <si>
    <t xml:space="preserve">સમસ્યા - નવી ફાઈલ ક્યાંથી મેળવવી. </t>
  </si>
  <si>
    <t xml:space="preserve">ઉકેલ - https://drive.google.com/drive/folders/1ESFkaiN1x3GS5cKxuu_0V9wtz5isgUF4?usp=sharing </t>
  </si>
  <si>
    <t>ઉપરોક્ત લીંક થી બાલ વાટિકા થી ધોરણ આઠ સુધીના પરિણામ મળી રહેશે.</t>
  </si>
  <si>
    <t xml:space="preserve">Thanks </t>
  </si>
  <si>
    <t>By Brijesh Patel</t>
  </si>
  <si>
    <t>શાળાકીય સર્વગ્રાહી મૂલ્યાંકન</t>
  </si>
  <si>
    <t>( SCE )</t>
  </si>
  <si>
    <t xml:space="preserve">ધોરણ :- </t>
  </si>
  <si>
    <t xml:space="preserve">વર્ગ :- </t>
  </si>
  <si>
    <t xml:space="preserve">વર્ષ :- </t>
  </si>
  <si>
    <t xml:space="preserve">શાળા નું નામ </t>
  </si>
  <si>
    <t>:</t>
  </si>
  <si>
    <t xml:space="preserve">ગામ </t>
  </si>
  <si>
    <t xml:space="preserve">તાલુકો </t>
  </si>
  <si>
    <t xml:space="preserve">જીલ્લો </t>
  </si>
  <si>
    <t xml:space="preserve">પે. સેન્ટર </t>
  </si>
  <si>
    <t xml:space="preserve">પરિણામ તારીખ </t>
  </si>
  <si>
    <t>વર્ગ શિક્ષક નું નામ</t>
  </si>
  <si>
    <t xml:space="preserve">સી.આર.સી. </t>
  </si>
  <si>
    <t xml:space="preserve">રજિ. સંખ્યા </t>
  </si>
  <si>
    <t xml:space="preserve">મેળવેલ એકંદર ગ્રેડ </t>
  </si>
  <si>
    <t>D</t>
  </si>
  <si>
    <t>E</t>
  </si>
  <si>
    <t xml:space="preserve">કુમાર </t>
  </si>
  <si>
    <t xml:space="preserve">કન્યા </t>
  </si>
  <si>
    <t xml:space="preserve">અનુ. જાતિ </t>
  </si>
  <si>
    <t>અનુ. જન.
 જાતિ</t>
  </si>
  <si>
    <t xml:space="preserve">સામાજિક અને 
શૈક્ષણિક પછાત </t>
  </si>
  <si>
    <r>
      <rPr>
        <b/>
        <sz val="20"/>
        <color rgb="FFC00000"/>
        <rFont val="Wingdings"/>
        <charset val="2"/>
      </rPr>
      <t></t>
    </r>
    <r>
      <rPr>
        <b/>
        <sz val="20"/>
        <color rgb="FFC00000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C00000"/>
        <rFont val="Wingdings"/>
        <charset val="2"/>
      </rPr>
      <t></t>
    </r>
  </si>
  <si>
    <t>વિદ્યાર્થીનું નામ :-</t>
  </si>
  <si>
    <t xml:space="preserve">માર્ક્સ જોઈએ છે ?:- </t>
  </si>
  <si>
    <t>હા</t>
  </si>
  <si>
    <t>હાજરી પત્રક નંબર :-</t>
  </si>
  <si>
    <t xml:space="preserve"> વિકલાંગ છે ?</t>
  </si>
  <si>
    <t>ના</t>
  </si>
  <si>
    <t>જી.આર.નંબર :-</t>
  </si>
  <si>
    <t>UID No :-</t>
  </si>
  <si>
    <t>વિકલાંગ છે ?</t>
  </si>
  <si>
    <t>વિષય</t>
  </si>
  <si>
    <t>કુલ ગુણ</t>
  </si>
  <si>
    <t>મેળવેલ ગુણ</t>
  </si>
  <si>
    <t>મેળવેલ ગ્રેડ</t>
  </si>
  <si>
    <t>વિષયના સંદર્ભમાં વિશેષ નોંધ</t>
  </si>
  <si>
    <t>ગુજરાતી</t>
  </si>
  <si>
    <t>ગણિત</t>
  </si>
  <si>
    <t>વ્યક્તિત્વ વિકાસ</t>
  </si>
  <si>
    <t>મેળવેલ એકંદર કુલ</t>
  </si>
  <si>
    <t>મેળવેલ ટકા</t>
  </si>
  <si>
    <t>પરિણામ</t>
  </si>
  <si>
    <t>સ્થળ :-</t>
  </si>
  <si>
    <t>વાલીની સહી:-</t>
  </si>
  <si>
    <t>વર્ગ શિક્ષકની સહી</t>
  </si>
  <si>
    <t>આચાર્યની સહી</t>
  </si>
  <si>
    <t>રોલ નંબર</t>
  </si>
  <si>
    <t>યુનિક આઈડી નંબર</t>
  </si>
  <si>
    <t>Current Version</t>
  </si>
  <si>
    <t>https://chat.whatsapp.com/DNQ8guLr9uGFARwSJZrYMu</t>
  </si>
  <si>
    <t>શાળા ઉઘડવાની તારીખ   :-</t>
  </si>
  <si>
    <t>09-06-2025</t>
  </si>
  <si>
    <t>શાળા ઉઘડવાનો સમય   :-</t>
  </si>
  <si>
    <t>07:00 AM</t>
  </si>
  <si>
    <t>કુલ કાર્ય દિવસ :-</t>
  </si>
  <si>
    <t>જન્મ તારીખ :-</t>
  </si>
  <si>
    <r>
      <t xml:space="preserve">વ્યક્તિત્વ વિકાસ </t>
    </r>
    <r>
      <rPr>
        <sz val="12"/>
        <color theme="1"/>
        <rFont val="SHREE_GUJ_OTF_0750"/>
        <charset val="1"/>
      </rPr>
      <t>(મરજિયાત)</t>
    </r>
  </si>
  <si>
    <t xml:space="preserve">ખાસ નોંધ :- જી.સી.ઈ.આર.ટી. ના નિયમો અનુસાર આ પત્રક ફરજિયાત નથી.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</si>
</sst>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14009]dd/mm/yyyy;@"/>
    <numFmt numFmtId="165" formatCode="dd/mm/yyyy;@"/>
    <numFmt numFmtId="166" formatCode="00"/>
    <numFmt numFmtId="167" formatCode="[$-14009]dd\-mm\-yyyy;@"/>
    <numFmt numFmtId="168" formatCode="[$-7000447]0"/>
    <numFmt numFmtId="169" formatCode="0.0"/>
  </numFmts>
  <fonts count="119">
    <font>
      <sz val="11"/>
      <color theme="1"/>
      <name val="Calibri"/>
      <family val="2"/>
      <scheme val="minor"/>
    </font>
    <font>
      <b/>
      <sz val="15"/>
      <color theme="1"/>
      <name val="SHREE_GUJ_OTF_0750"/>
      <charset val="1"/>
    </font>
    <font>
      <sz val="16"/>
      <color theme="1"/>
      <name val="SHREE_GUJ_OTF_0750"/>
      <charset val="1"/>
    </font>
    <font>
      <b/>
      <sz val="16"/>
      <color theme="1"/>
      <name val="SHREE_GUJ_OTF_0750"/>
      <charset val="1"/>
    </font>
    <font>
      <sz val="18"/>
      <color theme="1"/>
      <name val="SHREE_GUJ_OTF_0750"/>
      <charset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SHREE_GUJ_OTF_0750"/>
      <charset val="1"/>
    </font>
    <font>
      <b/>
      <sz val="20"/>
      <color indexed="81"/>
      <name val="SHREE_GUJ_OTF_0750"/>
      <charset val="1"/>
    </font>
    <font>
      <b/>
      <sz val="12"/>
      <color theme="1"/>
      <name val="SHREE_GUJ_OTF_0750"/>
      <charset val="1"/>
    </font>
    <font>
      <b/>
      <sz val="14"/>
      <color theme="1"/>
      <name val="SHREE_GUJ_OTF_0750"/>
      <charset val="1"/>
    </font>
    <font>
      <sz val="22"/>
      <color theme="1"/>
      <name val="SHREE_GUJ_OTF_0750"/>
      <charset val="1"/>
    </font>
    <font>
      <sz val="13"/>
      <color theme="1"/>
      <name val="SHREE_GUJ_OTF_0750"/>
      <charset val="1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SHREE_GUJ_OTF_0750"/>
      <charset val="1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8"/>
      <color theme="1"/>
      <name val="SHREE_GUJ_OTF_0750"/>
      <charset val="1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0"/>
      <name val="Calibri"/>
      <family val="2"/>
      <charset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SHREE_GUJ_OTF_0750"/>
      <charset val="1"/>
    </font>
    <font>
      <b/>
      <sz val="18"/>
      <color rgb="FFFFFF00"/>
      <name val="SHREE_GUJ_OTF_0750"/>
      <charset val="1"/>
    </font>
    <font>
      <b/>
      <sz val="12"/>
      <color theme="1"/>
      <name val="Times New Roman"/>
      <family val="1"/>
    </font>
    <font>
      <sz val="14"/>
      <color theme="1"/>
      <name val="Arial Unicode MS"/>
      <family val="2"/>
    </font>
    <font>
      <sz val="11"/>
      <color theme="1"/>
      <name val="Arial Unicode MS"/>
      <family val="2"/>
    </font>
    <font>
      <b/>
      <sz val="14"/>
      <color theme="1"/>
      <name val="Arial Unicode MS"/>
      <family val="2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24"/>
      <color rgb="FFFF0000"/>
      <name val="SHREE_GUJ_OTF_0750"/>
      <charset val="1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6"/>
      <color theme="1"/>
      <name val="Arial Unicode MS"/>
      <family val="2"/>
    </font>
    <font>
      <sz val="10"/>
      <color theme="1"/>
      <name val="Arial Unicode MS"/>
      <family val="2"/>
    </font>
    <font>
      <sz val="12"/>
      <color theme="1"/>
      <name val="Calibri Light"/>
      <family val="1"/>
      <scheme val="major"/>
    </font>
    <font>
      <sz val="12"/>
      <color theme="1"/>
      <name val="Arial Unicode MS"/>
      <family val="2"/>
    </font>
    <font>
      <b/>
      <sz val="20"/>
      <color theme="1"/>
      <name val="SHREE_GUJ_OTF_0750"/>
      <charset val="1"/>
    </font>
    <font>
      <b/>
      <sz val="20"/>
      <color rgb="FFC00000"/>
      <name val="SHREE_GUJ_OTF_0750"/>
      <charset val="1"/>
    </font>
    <font>
      <b/>
      <sz val="20"/>
      <color rgb="FF002060"/>
      <name val="SHREE_GUJ_OTF_0750"/>
      <charset val="1"/>
    </font>
    <font>
      <b/>
      <sz val="18"/>
      <color rgb="FF002060"/>
      <name val="SHREE_GUJ_OTF_0750"/>
      <charset val="1"/>
    </font>
    <font>
      <b/>
      <sz val="22"/>
      <color rgb="FF002060"/>
      <name val="SHREE_GUJ_OTF_0750"/>
      <charset val="1"/>
    </font>
    <font>
      <sz val="18"/>
      <name val="SHREE_GUJ_OTF_0750"/>
      <charset val="1"/>
    </font>
    <font>
      <sz val="24"/>
      <color theme="1"/>
      <name val="SHREE_GUJ_OTF_0750"/>
      <charset val="1"/>
    </font>
    <font>
      <b/>
      <sz val="24"/>
      <color rgb="FFC00000"/>
      <name val="SHREE_GUJ_OTF_0750"/>
      <charset val="1"/>
    </font>
    <font>
      <b/>
      <sz val="18"/>
      <color rgb="FF006600"/>
      <name val="SHREE_GUJ_OTF_0750"/>
      <charset val="1"/>
    </font>
    <font>
      <b/>
      <sz val="14"/>
      <color rgb="FFC00000"/>
      <name val="SHREE_GUJ_OTF_0750"/>
      <charset val="1"/>
    </font>
    <font>
      <b/>
      <u/>
      <sz val="14"/>
      <color theme="1"/>
      <name val="Arial Unicode MS"/>
      <family val="2"/>
    </font>
    <font>
      <sz val="22"/>
      <color theme="0"/>
      <name val="SHREE_GUJ_OTF_0750"/>
      <charset val="1"/>
    </font>
    <font>
      <b/>
      <sz val="26"/>
      <name val="Times New Roman"/>
      <family val="1"/>
    </font>
    <font>
      <b/>
      <sz val="14"/>
      <color indexed="81"/>
      <name val="Tahoma"/>
      <family val="2"/>
    </font>
    <font>
      <sz val="12"/>
      <color theme="0"/>
      <name val="Calibri"/>
      <family val="2"/>
      <scheme val="minor"/>
    </font>
    <font>
      <b/>
      <sz val="16"/>
      <color rgb="FF002060"/>
      <name val="SHREE_GUJ_OTF_0750"/>
      <charset val="1"/>
    </font>
    <font>
      <b/>
      <u/>
      <sz val="26"/>
      <color rgb="FF002060"/>
      <name val="SHREE_GUJ_OTF_0750"/>
      <charset val="1"/>
    </font>
    <font>
      <b/>
      <u/>
      <sz val="24"/>
      <color rgb="FFC00000"/>
      <name val="SHREE_GUJ_OTF_0750"/>
      <charset val="1"/>
    </font>
    <font>
      <sz val="16"/>
      <color rgb="FF002060"/>
      <name val="Times New Roman"/>
      <family val="1"/>
    </font>
    <font>
      <b/>
      <sz val="16"/>
      <color rgb="FF660066"/>
      <name val="SHREE_GUJ_OTF_0750"/>
      <charset val="1"/>
    </font>
    <font>
      <sz val="16"/>
      <color theme="1"/>
      <name val="Times New Roman"/>
      <family val="1"/>
    </font>
    <font>
      <b/>
      <sz val="16"/>
      <color rgb="FFC00000"/>
      <name val="Times New Roman"/>
      <family val="1"/>
    </font>
    <font>
      <b/>
      <sz val="16"/>
      <color rgb="FF006600"/>
      <name val="SHREE_GUJ_OTF_0750"/>
      <charset val="1"/>
    </font>
    <font>
      <b/>
      <sz val="26"/>
      <color rgb="FF002060"/>
      <name val="SHREE_GUJ_OTF_0750"/>
      <charset val="1"/>
    </font>
    <font>
      <sz val="14"/>
      <color theme="1"/>
      <name val="SHREE_GUJ_OTF_0750"/>
      <charset val="1"/>
    </font>
    <font>
      <sz val="18"/>
      <color theme="1"/>
      <name val="Times New Roman"/>
      <family val="1"/>
    </font>
    <font>
      <sz val="11"/>
      <name val="Calibri"/>
      <family val="2"/>
      <scheme val="minor"/>
    </font>
    <font>
      <sz val="11"/>
      <color theme="1"/>
      <name val="SHREE_GUJ_OTF_0750"/>
      <charset val="1"/>
    </font>
    <font>
      <b/>
      <sz val="22"/>
      <color theme="1"/>
      <name val="Calibri"/>
      <family val="2"/>
      <scheme val="minor"/>
    </font>
    <font>
      <b/>
      <sz val="9"/>
      <color theme="1"/>
      <name val="SHREE_GUJ_OTF_0750"/>
      <charset val="1"/>
    </font>
    <font>
      <b/>
      <sz val="8"/>
      <color theme="1"/>
      <name val="SHREE_GUJ_OTF_0750"/>
      <charset val="1"/>
    </font>
    <font>
      <u/>
      <sz val="11"/>
      <color theme="10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b/>
      <sz val="16"/>
      <color rgb="FF0000FF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2"/>
      <color indexed="81"/>
      <name val="Tahoma"/>
      <family val="2"/>
    </font>
    <font>
      <b/>
      <sz val="18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006600"/>
      <name val="Calibri"/>
      <family val="2"/>
      <scheme val="minor"/>
    </font>
    <font>
      <b/>
      <sz val="16"/>
      <color rgb="FF660066"/>
      <name val="Calibri"/>
      <family val="2"/>
      <scheme val="minor"/>
    </font>
    <font>
      <sz val="11"/>
      <color theme="1"/>
      <name val="Shree-Guj-0768"/>
    </font>
    <font>
      <b/>
      <sz val="28"/>
      <color rgb="FF002060"/>
      <name val="SHREE_GUJ_OTF_0750"/>
      <charset val="1"/>
    </font>
    <font>
      <b/>
      <sz val="20"/>
      <color rgb="FF006600"/>
      <name val="Arial"/>
      <family val="2"/>
    </font>
    <font>
      <b/>
      <sz val="18"/>
      <color theme="1"/>
      <name val="Arial"/>
      <family val="2"/>
    </font>
    <font>
      <b/>
      <sz val="22"/>
      <color theme="1"/>
      <name val="SHREE_GUJ_OTF_0750"/>
      <charset val="1"/>
    </font>
    <font>
      <b/>
      <sz val="18"/>
      <color theme="1"/>
      <name val="SHREE_GUJ_OTF_0760"/>
      <charset val="1"/>
    </font>
    <font>
      <b/>
      <sz val="14"/>
      <color theme="1"/>
      <name val="SHREE_GUJ_OTF_0760"/>
      <charset val="1"/>
    </font>
    <font>
      <b/>
      <sz val="22"/>
      <color rgb="FFC00000"/>
      <name val="SHREE_GUJ_OTF_0750"/>
      <charset val="1"/>
    </font>
    <font>
      <b/>
      <sz val="12"/>
      <color theme="1"/>
      <name val="Arial Black"/>
      <family val="2"/>
    </font>
    <font>
      <u/>
      <sz val="18"/>
      <color theme="1"/>
      <name val="SHREE_GUJ_OTF_0750"/>
      <charset val="1"/>
    </font>
    <font>
      <u/>
      <sz val="14"/>
      <color theme="1"/>
      <name val="Arial"/>
      <family val="2"/>
    </font>
    <font>
      <b/>
      <sz val="14"/>
      <color rgb="FF002060"/>
      <name val="SHREE_GUJ_OTF_0750"/>
      <charset val="1"/>
    </font>
    <font>
      <b/>
      <sz val="14"/>
      <color rgb="FF00206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Shree-Guj-0768"/>
    </font>
    <font>
      <sz val="12"/>
      <color theme="1"/>
      <name val="Shree-Guj-0768"/>
    </font>
    <font>
      <b/>
      <sz val="12"/>
      <color rgb="FF002060"/>
      <name val="SHREE_GUJ_OTF_0750"/>
      <charset val="1"/>
    </font>
    <font>
      <b/>
      <sz val="24"/>
      <color rgb="FF002060"/>
      <name val="SHREE_GUJ_OTF_0750"/>
      <charset val="1"/>
    </font>
    <font>
      <b/>
      <sz val="20"/>
      <color rgb="FFC00000"/>
      <name val="Wingdings"/>
      <charset val="2"/>
    </font>
    <font>
      <b/>
      <u/>
      <sz val="16"/>
      <color theme="1"/>
      <name val="SHREE_GUJ_OTF_0750"/>
      <charset val="1"/>
    </font>
    <font>
      <b/>
      <sz val="16"/>
      <color theme="0"/>
      <name val="SHREE_GUJ_OTF_0750"/>
      <charset val="1"/>
    </font>
    <font>
      <b/>
      <sz val="36"/>
      <color theme="1"/>
      <name val="SHREE_GUJ_OTF_0750"/>
      <charset val="1"/>
    </font>
    <font>
      <b/>
      <u/>
      <sz val="16"/>
      <color theme="1"/>
      <name val="Arial"/>
      <family val="2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b/>
      <sz val="16"/>
      <color rgb="FFFF0000"/>
      <name val="SHREE_GUJ_OTF_0750"/>
      <charset val="1"/>
    </font>
    <font>
      <b/>
      <u/>
      <sz val="14"/>
      <color theme="1"/>
      <name val="Arial"/>
      <family val="2"/>
    </font>
    <font>
      <b/>
      <sz val="11"/>
      <color rgb="FFC00000"/>
      <name val="SHREE_GUJ_OTF_0750"/>
      <charset val="1"/>
    </font>
    <font>
      <b/>
      <sz val="18"/>
      <color indexed="81"/>
      <name val="SHREE_GUJ_OTF_0750"/>
      <charset val="1"/>
    </font>
    <font>
      <b/>
      <sz val="11"/>
      <color rgb="FFFFFF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8"/>
      <color theme="1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/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 style="thick">
        <color rgb="FFFFFF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rgb="FFFFFF00"/>
      </left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 style="thick">
        <color rgb="FFFFFF00"/>
      </right>
      <top/>
      <bottom style="thick">
        <color rgb="FFFFFF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9" fillId="0" borderId="0"/>
    <xf numFmtId="0" fontId="16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17" fillId="0" borderId="0"/>
    <xf numFmtId="0" fontId="77" fillId="0" borderId="0" applyNumberFormat="0" applyFill="0" applyBorder="0" applyAlignment="0" applyProtection="0"/>
  </cellStyleXfs>
  <cellXfs count="460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left" vertical="center"/>
      <protection hidden="1"/>
    </xf>
    <xf numFmtId="164" fontId="7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 applyProtection="1">
      <alignment horizontal="left" vertical="center"/>
      <protection hidden="1"/>
    </xf>
    <xf numFmtId="0" fontId="22" fillId="0" borderId="0" xfId="0" applyFont="1" applyProtection="1">
      <protection hidden="1"/>
    </xf>
    <xf numFmtId="0" fontId="0" fillId="0" borderId="0" xfId="0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vertical="justify" wrapText="1"/>
    </xf>
    <xf numFmtId="0" fontId="26" fillId="8" borderId="6" xfId="0" applyFont="1" applyFill="1" applyBorder="1" applyAlignment="1">
      <alignment horizontal="center" vertical="center"/>
    </xf>
    <xf numFmtId="0" fontId="26" fillId="8" borderId="7" xfId="0" applyFont="1" applyFill="1" applyBorder="1" applyAlignment="1">
      <alignment horizontal="left" vertical="center" wrapText="1"/>
    </xf>
    <xf numFmtId="0" fontId="7" fillId="0" borderId="0" xfId="0" applyFont="1"/>
    <xf numFmtId="0" fontId="27" fillId="9" borderId="8" xfId="0" applyFont="1" applyFill="1" applyBorder="1" applyAlignment="1">
      <alignment wrapText="1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wrapText="1"/>
    </xf>
    <xf numFmtId="0" fontId="26" fillId="10" borderId="6" xfId="0" applyFont="1" applyFill="1" applyBorder="1" applyAlignment="1">
      <alignment horizontal="center" vertical="center"/>
    </xf>
    <xf numFmtId="0" fontId="26" fillId="10" borderId="7" xfId="0" applyFont="1" applyFill="1" applyBorder="1" applyAlignment="1">
      <alignment horizontal="left" vertical="center" wrapText="1"/>
    </xf>
    <xf numFmtId="0" fontId="27" fillId="11" borderId="8" xfId="0" applyFont="1" applyFill="1" applyBorder="1" applyAlignment="1">
      <alignment vertical="justify" wrapText="1"/>
    </xf>
    <xf numFmtId="0" fontId="27" fillId="0" borderId="0" xfId="0" applyFont="1" applyAlignment="1">
      <alignment vertical="justify" wrapText="1"/>
    </xf>
    <xf numFmtId="0" fontId="26" fillId="6" borderId="6" xfId="0" applyFont="1" applyFill="1" applyBorder="1" applyAlignment="1">
      <alignment horizontal="center" vertical="center"/>
    </xf>
    <xf numFmtId="0" fontId="26" fillId="6" borderId="7" xfId="0" applyFont="1" applyFill="1" applyBorder="1" applyAlignment="1">
      <alignment horizontal="left" vertical="center" wrapText="1"/>
    </xf>
    <xf numFmtId="0" fontId="27" fillId="12" borderId="8" xfId="0" applyFont="1" applyFill="1" applyBorder="1" applyAlignment="1">
      <alignment vertical="justify" wrapText="1"/>
    </xf>
    <xf numFmtId="0" fontId="26" fillId="13" borderId="6" xfId="0" applyFont="1" applyFill="1" applyBorder="1" applyAlignment="1">
      <alignment horizontal="center" vertical="center"/>
    </xf>
    <xf numFmtId="0" fontId="26" fillId="13" borderId="7" xfId="0" applyFont="1" applyFill="1" applyBorder="1" applyAlignment="1">
      <alignment horizontal="left" vertical="center" wrapText="1"/>
    </xf>
    <xf numFmtId="0" fontId="27" fillId="8" borderId="8" xfId="0" applyFont="1" applyFill="1" applyBorder="1" applyAlignment="1">
      <alignment vertical="justify" wrapText="1"/>
    </xf>
    <xf numFmtId="0" fontId="26" fillId="14" borderId="6" xfId="0" applyFont="1" applyFill="1" applyBorder="1" applyAlignment="1">
      <alignment horizontal="center" vertical="center"/>
    </xf>
    <xf numFmtId="0" fontId="26" fillId="14" borderId="7" xfId="0" applyFont="1" applyFill="1" applyBorder="1" applyAlignment="1">
      <alignment horizontal="left" vertical="center" wrapText="1"/>
    </xf>
    <xf numFmtId="0" fontId="27" fillId="10" borderId="8" xfId="0" applyFont="1" applyFill="1" applyBorder="1" applyAlignment="1">
      <alignment vertical="justify" wrapText="1"/>
    </xf>
    <xf numFmtId="0" fontId="26" fillId="15" borderId="6" xfId="0" applyFont="1" applyFill="1" applyBorder="1" applyAlignment="1">
      <alignment horizontal="center" vertical="center"/>
    </xf>
    <xf numFmtId="0" fontId="26" fillId="15" borderId="7" xfId="0" applyFont="1" applyFill="1" applyBorder="1" applyAlignment="1">
      <alignment horizontal="left" vertical="center" wrapText="1"/>
    </xf>
    <xf numFmtId="0" fontId="27" fillId="6" borderId="8" xfId="0" applyFont="1" applyFill="1" applyBorder="1" applyAlignment="1">
      <alignment vertical="justify" wrapText="1"/>
    </xf>
    <xf numFmtId="0" fontId="27" fillId="14" borderId="8" xfId="0" applyFont="1" applyFill="1" applyBorder="1" applyAlignment="1">
      <alignment wrapText="1"/>
    </xf>
    <xf numFmtId="0" fontId="27" fillId="15" borderId="8" xfId="0" applyFont="1" applyFill="1" applyBorder="1" applyAlignment="1">
      <alignment wrapText="1"/>
    </xf>
    <xf numFmtId="0" fontId="28" fillId="0" borderId="0" xfId="0" applyFont="1" applyAlignment="1">
      <alignment vertical="top" wrapText="1"/>
    </xf>
    <xf numFmtId="0" fontId="0" fillId="0" borderId="0" xfId="0" applyAlignment="1">
      <alignment vertical="center"/>
    </xf>
    <xf numFmtId="0" fontId="23" fillId="0" borderId="0" xfId="0" applyFont="1"/>
    <xf numFmtId="14" fontId="23" fillId="5" borderId="0" xfId="0" applyNumberFormat="1" applyFont="1" applyFill="1"/>
    <xf numFmtId="14" fontId="0" fillId="7" borderId="0" xfId="0" applyNumberFormat="1" applyFill="1"/>
    <xf numFmtId="0" fontId="33" fillId="0" borderId="1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vertical="center"/>
      <protection hidden="1"/>
    </xf>
    <xf numFmtId="0" fontId="35" fillId="0" borderId="0" xfId="0" applyFont="1" applyAlignment="1" applyProtection="1">
      <alignment horizontal="center" vertical="center"/>
      <protection hidden="1"/>
    </xf>
    <xf numFmtId="0" fontId="26" fillId="16" borderId="0" xfId="0" applyFont="1" applyFill="1" applyAlignment="1">
      <alignment horizontal="center" vertical="center"/>
    </xf>
    <xf numFmtId="0" fontId="26" fillId="16" borderId="0" xfId="0" applyFont="1" applyFill="1" applyAlignment="1">
      <alignment horizontal="left" vertical="center" wrapText="1"/>
    </xf>
    <xf numFmtId="0" fontId="22" fillId="16" borderId="0" xfId="0" applyFont="1" applyFill="1" applyAlignment="1">
      <alignment horizontal="center" vertical="center"/>
    </xf>
    <xf numFmtId="0" fontId="22" fillId="16" borderId="0" xfId="0" applyFont="1" applyFill="1" applyAlignment="1">
      <alignment horizontal="left" vertical="center" wrapText="1"/>
    </xf>
    <xf numFmtId="0" fontId="26" fillId="16" borderId="0" xfId="0" applyFont="1" applyFill="1"/>
    <xf numFmtId="0" fontId="22" fillId="16" borderId="0" xfId="0" applyFont="1" applyFill="1"/>
    <xf numFmtId="0" fontId="37" fillId="0" borderId="1" xfId="0" applyFont="1" applyBorder="1" applyAlignment="1" applyProtection="1">
      <alignment horizontal="center" vertical="center"/>
      <protection hidden="1"/>
    </xf>
    <xf numFmtId="0" fontId="38" fillId="0" borderId="1" xfId="0" applyFont="1" applyBorder="1" applyAlignment="1" applyProtection="1">
      <alignment horizontal="center" vertical="center"/>
      <protection hidden="1"/>
    </xf>
    <xf numFmtId="0" fontId="38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textRotation="90" wrapText="1"/>
      <protection hidden="1"/>
    </xf>
    <xf numFmtId="0" fontId="40" fillId="0" borderId="1" xfId="0" applyFont="1" applyBorder="1" applyAlignment="1" applyProtection="1">
      <alignment horizontal="center" vertical="center" wrapText="1"/>
      <protection hidden="1"/>
    </xf>
    <xf numFmtId="0" fontId="34" fillId="0" borderId="0" xfId="0" applyFont="1" applyAlignment="1" applyProtection="1">
      <alignment vertical="center"/>
      <protection hidden="1"/>
    </xf>
    <xf numFmtId="0" fontId="34" fillId="0" borderId="0" xfId="0" applyFont="1" applyAlignment="1" applyProtection="1">
      <alignment horizontal="left" vertical="center" indent="1"/>
      <protection hidden="1"/>
    </xf>
    <xf numFmtId="166" fontId="38" fillId="0" borderId="29" xfId="0" applyNumberFormat="1" applyFont="1" applyBorder="1" applyAlignment="1" applyProtection="1">
      <alignment horizontal="center" vertical="center" wrapText="1"/>
      <protection hidden="1"/>
    </xf>
    <xf numFmtId="0" fontId="35" fillId="0" borderId="9" xfId="0" applyFont="1" applyBorder="1" applyProtection="1">
      <protection hidden="1"/>
    </xf>
    <xf numFmtId="0" fontId="35" fillId="0" borderId="20" xfId="0" applyFont="1" applyBorder="1" applyProtection="1">
      <protection hidden="1"/>
    </xf>
    <xf numFmtId="0" fontId="35" fillId="0" borderId="0" xfId="0" applyFont="1" applyProtection="1">
      <protection hidden="1"/>
    </xf>
    <xf numFmtId="0" fontId="42" fillId="0" borderId="0" xfId="0" applyFont="1" applyAlignment="1" applyProtection="1">
      <alignment horizontal="center"/>
      <protection hidden="1"/>
    </xf>
    <xf numFmtId="0" fontId="35" fillId="0" borderId="10" xfId="0" applyFont="1" applyBorder="1" applyProtection="1">
      <protection hidden="1"/>
    </xf>
    <xf numFmtId="0" fontId="45" fillId="0" borderId="18" xfId="0" applyFont="1" applyBorder="1" applyAlignment="1" applyProtection="1">
      <alignment horizontal="center" vertical="center"/>
      <protection hidden="1"/>
    </xf>
    <xf numFmtId="0" fontId="35" fillId="0" borderId="18" xfId="0" applyFont="1" applyBorder="1" applyAlignment="1" applyProtection="1">
      <alignment horizontal="center" vertical="center"/>
      <protection hidden="1"/>
    </xf>
    <xf numFmtId="0" fontId="45" fillId="0" borderId="0" xfId="0" applyFont="1" applyAlignment="1" applyProtection="1">
      <alignment vertical="top" wrapText="1"/>
      <protection hidden="1"/>
    </xf>
    <xf numFmtId="0" fontId="35" fillId="0" borderId="21" xfId="0" applyFont="1" applyBorder="1" applyProtection="1">
      <protection hidden="1"/>
    </xf>
    <xf numFmtId="0" fontId="35" fillId="0" borderId="16" xfId="0" applyFont="1" applyBorder="1" applyProtection="1">
      <protection hidden="1"/>
    </xf>
    <xf numFmtId="0" fontId="35" fillId="0" borderId="22" xfId="0" applyFont="1" applyBorder="1" applyProtection="1">
      <protection hidden="1"/>
    </xf>
    <xf numFmtId="0" fontId="43" fillId="0" borderId="0" xfId="0" applyFont="1" applyAlignment="1" applyProtection="1">
      <alignment horizontal="left" vertical="center"/>
      <protection hidden="1"/>
    </xf>
    <xf numFmtId="0" fontId="35" fillId="0" borderId="9" xfId="0" applyFont="1" applyBorder="1" applyAlignment="1" applyProtection="1">
      <alignment vertical="center"/>
      <protection hidden="1"/>
    </xf>
    <xf numFmtId="0" fontId="35" fillId="0" borderId="20" xfId="0" applyFont="1" applyBorder="1" applyAlignment="1" applyProtection="1">
      <alignment horizontal="center" vertical="center"/>
      <protection hidden="1"/>
    </xf>
    <xf numFmtId="0" fontId="45" fillId="0" borderId="0" xfId="0" applyFont="1" applyAlignment="1" applyProtection="1">
      <alignment horizontal="left" vertical="center"/>
      <protection hidden="1"/>
    </xf>
    <xf numFmtId="0" fontId="35" fillId="0" borderId="21" xfId="0" applyFont="1" applyBorder="1" applyAlignment="1" applyProtection="1">
      <alignment vertical="center"/>
      <protection hidden="1"/>
    </xf>
    <xf numFmtId="0" fontId="35" fillId="0" borderId="22" xfId="0" applyFont="1" applyBorder="1" applyAlignment="1" applyProtection="1">
      <alignment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0" fillId="0" borderId="20" xfId="0" applyBorder="1"/>
    <xf numFmtId="0" fontId="0" fillId="0" borderId="22" xfId="0" applyBorder="1"/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35" fillId="0" borderId="33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35" fillId="0" borderId="34" xfId="0" applyFont="1" applyBorder="1" applyAlignment="1" applyProtection="1">
      <alignment vertical="center"/>
      <protection hidden="1"/>
    </xf>
    <xf numFmtId="0" fontId="45" fillId="0" borderId="34" xfId="0" applyFont="1" applyBorder="1" applyAlignment="1" applyProtection="1">
      <alignment horizontal="left" vertical="center"/>
      <protection hidden="1"/>
    </xf>
    <xf numFmtId="0" fontId="35" fillId="0" borderId="33" xfId="0" applyFont="1" applyBorder="1" applyAlignment="1" applyProtection="1">
      <alignment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44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0" fillId="0" borderId="34" xfId="0" applyBorder="1"/>
    <xf numFmtId="0" fontId="0" fillId="0" borderId="18" xfId="0" applyBorder="1"/>
    <xf numFmtId="0" fontId="35" fillId="0" borderId="33" xfId="0" applyFont="1" applyBorder="1" applyProtection="1">
      <protection hidden="1"/>
    </xf>
    <xf numFmtId="0" fontId="42" fillId="0" borderId="34" xfId="0" applyFont="1" applyBorder="1" applyAlignment="1" applyProtection="1">
      <alignment horizontal="center"/>
      <protection hidden="1"/>
    </xf>
    <xf numFmtId="0" fontId="35" fillId="0" borderId="34" xfId="0" applyFont="1" applyBorder="1" applyAlignment="1" applyProtection="1">
      <alignment horizontal="center" vertical="center"/>
      <protection hidden="1"/>
    </xf>
    <xf numFmtId="0" fontId="35" fillId="0" borderId="34" xfId="0" applyFont="1" applyBorder="1" applyProtection="1">
      <protection hidden="1"/>
    </xf>
    <xf numFmtId="0" fontId="42" fillId="0" borderId="34" xfId="0" applyFont="1" applyBorder="1" applyProtection="1">
      <protection hidden="1"/>
    </xf>
    <xf numFmtId="0" fontId="34" fillId="0" borderId="34" xfId="0" applyFont="1" applyBorder="1" applyAlignment="1" applyProtection="1">
      <alignment horizontal="center" vertical="center"/>
      <protection hidden="1"/>
    </xf>
    <xf numFmtId="0" fontId="49" fillId="0" borderId="15" xfId="0" applyFont="1" applyBorder="1" applyAlignment="1" applyProtection="1">
      <alignment horizontal="center" vertical="center"/>
      <protection hidden="1"/>
    </xf>
    <xf numFmtId="0" fontId="49" fillId="0" borderId="19" xfId="0" applyFont="1" applyBorder="1" applyAlignment="1" applyProtection="1">
      <alignment horizontal="center" vertical="center" wrapText="1"/>
      <protection hidden="1"/>
    </xf>
    <xf numFmtId="0" fontId="50" fillId="0" borderId="25" xfId="0" applyFont="1" applyBorder="1" applyAlignment="1" applyProtection="1">
      <alignment horizontal="center" vertical="center"/>
      <protection hidden="1"/>
    </xf>
    <xf numFmtId="0" fontId="50" fillId="0" borderId="15" xfId="0" applyFont="1" applyBorder="1" applyAlignment="1" applyProtection="1">
      <alignment horizontal="center" vertical="center"/>
      <protection hidden="1"/>
    </xf>
    <xf numFmtId="0" fontId="51" fillId="0" borderId="19" xfId="0" applyFont="1" applyBorder="1" applyAlignment="1" applyProtection="1">
      <alignment horizontal="left" vertical="center" wrapText="1"/>
      <protection hidden="1"/>
    </xf>
    <xf numFmtId="0" fontId="51" fillId="0" borderId="3" xfId="0" applyFont="1" applyBorder="1" applyAlignment="1" applyProtection="1">
      <alignment horizontal="left" vertical="center" wrapText="1"/>
      <protection hidden="1"/>
    </xf>
    <xf numFmtId="0" fontId="38" fillId="0" borderId="25" xfId="0" applyFont="1" applyBorder="1" applyAlignment="1" applyProtection="1">
      <alignment horizontal="center" vertical="center"/>
      <protection hidden="1"/>
    </xf>
    <xf numFmtId="0" fontId="38" fillId="0" borderId="2" xfId="0" applyFont="1" applyBorder="1" applyAlignment="1" applyProtection="1">
      <alignment horizontal="center" vertical="center"/>
      <protection hidden="1"/>
    </xf>
    <xf numFmtId="0" fontId="41" fillId="0" borderId="1" xfId="0" applyFont="1" applyBorder="1" applyAlignment="1" applyProtection="1">
      <alignment horizontal="center" vertical="center"/>
      <protection hidden="1"/>
    </xf>
    <xf numFmtId="0" fontId="41" fillId="0" borderId="3" xfId="0" applyFont="1" applyBorder="1" applyAlignment="1" applyProtection="1">
      <alignment horizontal="center" vertical="center"/>
      <protection hidden="1"/>
    </xf>
    <xf numFmtId="0" fontId="55" fillId="0" borderId="0" xfId="0" applyFont="1" applyAlignment="1" applyProtection="1">
      <alignment horizontal="right" vertical="center" wrapText="1"/>
      <protection hidden="1"/>
    </xf>
    <xf numFmtId="14" fontId="56" fillId="0" borderId="0" xfId="0" applyNumberFormat="1" applyFont="1" applyAlignment="1" applyProtection="1">
      <alignment horizontal="left" vertical="center" wrapText="1"/>
      <protection hidden="1"/>
    </xf>
    <xf numFmtId="0" fontId="52" fillId="0" borderId="1" xfId="0" applyFont="1" applyBorder="1" applyAlignment="1">
      <alignment horizontal="left" vertical="center"/>
    </xf>
    <xf numFmtId="0" fontId="60" fillId="16" borderId="0" xfId="0" applyFont="1" applyFill="1"/>
    <xf numFmtId="0" fontId="22" fillId="16" borderId="0" xfId="0" applyFont="1" applyFill="1" applyAlignment="1" applyProtection="1">
      <alignment horizontal="center" vertical="center"/>
      <protection hidden="1"/>
    </xf>
    <xf numFmtId="0" fontId="41" fillId="0" borderId="17" xfId="0" applyFont="1" applyBorder="1" applyAlignment="1" applyProtection="1">
      <alignment horizontal="left" vertical="center"/>
      <protection hidden="1"/>
    </xf>
    <xf numFmtId="0" fontId="60" fillId="16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4" fillId="0" borderId="4" xfId="0" applyFont="1" applyBorder="1" applyAlignment="1" applyProtection="1">
      <alignment horizontal="left" vertical="center"/>
      <protection hidden="1"/>
    </xf>
    <xf numFmtId="0" fontId="61" fillId="0" borderId="0" xfId="0" applyFont="1" applyAlignment="1" applyProtection="1">
      <alignment horizontal="right"/>
      <protection hidden="1"/>
    </xf>
    <xf numFmtId="0" fontId="38" fillId="0" borderId="0" xfId="0" applyFont="1" applyProtection="1">
      <protection hidden="1"/>
    </xf>
    <xf numFmtId="166" fontId="64" fillId="0" borderId="14" xfId="0" applyNumberFormat="1" applyFont="1" applyBorder="1" applyAlignment="1" applyProtection="1">
      <alignment horizontal="center" vertical="center" wrapText="1"/>
      <protection hidden="1"/>
    </xf>
    <xf numFmtId="0" fontId="38" fillId="0" borderId="41" xfId="0" applyFont="1" applyBorder="1" applyAlignment="1" applyProtection="1">
      <alignment horizontal="center" vertical="center"/>
      <protection hidden="1"/>
    </xf>
    <xf numFmtId="0" fontId="38" fillId="0" borderId="43" xfId="0" applyFont="1" applyBorder="1" applyAlignment="1" applyProtection="1">
      <alignment horizontal="center" vertical="center"/>
      <protection hidden="1"/>
    </xf>
    <xf numFmtId="0" fontId="38" fillId="0" borderId="17" xfId="0" applyFont="1" applyBorder="1" applyAlignment="1" applyProtection="1">
      <alignment horizontal="center" vertical="center"/>
      <protection hidden="1"/>
    </xf>
    <xf numFmtId="0" fontId="38" fillId="0" borderId="44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left"/>
      <protection hidden="1"/>
    </xf>
    <xf numFmtId="0" fontId="38" fillId="0" borderId="4" xfId="0" applyFont="1" applyBorder="1" applyAlignment="1" applyProtection="1">
      <alignment horizontal="left" vertical="center"/>
      <protection hidden="1"/>
    </xf>
    <xf numFmtId="0" fontId="35" fillId="0" borderId="16" xfId="0" applyFont="1" applyBorder="1" applyAlignment="1" applyProtection="1">
      <alignment horizontal="center" vertical="center"/>
      <protection hidden="1"/>
    </xf>
    <xf numFmtId="0" fontId="41" fillId="0" borderId="23" xfId="0" applyFont="1" applyBorder="1" applyAlignment="1" applyProtection="1">
      <alignment horizontal="center" vertical="center"/>
      <protection hidden="1"/>
    </xf>
    <xf numFmtId="0" fontId="41" fillId="0" borderId="30" xfId="0" applyFont="1" applyBorder="1" applyAlignment="1" applyProtection="1">
      <alignment horizontal="center" vertical="center"/>
      <protection hidden="1"/>
    </xf>
    <xf numFmtId="166" fontId="67" fillId="0" borderId="14" xfId="0" applyNumberFormat="1" applyFont="1" applyBorder="1" applyAlignment="1" applyProtection="1">
      <alignment horizontal="center" vertical="center" wrapText="1"/>
      <protection hidden="1"/>
    </xf>
    <xf numFmtId="0" fontId="68" fillId="0" borderId="1" xfId="0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40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right"/>
      <protection hidden="1"/>
    </xf>
    <xf numFmtId="165" fontId="66" fillId="0" borderId="0" xfId="0" applyNumberFormat="1" applyFont="1" applyAlignment="1" applyProtection="1">
      <alignment horizontal="left"/>
      <protection hidden="1"/>
    </xf>
    <xf numFmtId="0" fontId="10" fillId="0" borderId="1" xfId="0" applyFont="1" applyBorder="1" applyAlignment="1" applyProtection="1">
      <alignment horizontal="center" textRotation="90" wrapText="1"/>
      <protection hidden="1"/>
    </xf>
    <xf numFmtId="0" fontId="35" fillId="0" borderId="18" xfId="0" applyFont="1" applyBorder="1" applyProtection="1">
      <protection hidden="1"/>
    </xf>
    <xf numFmtId="0" fontId="71" fillId="0" borderId="48" xfId="0" applyFont="1" applyBorder="1" applyAlignment="1" applyProtection="1">
      <alignment horizontal="center" vertical="center"/>
      <protection hidden="1"/>
    </xf>
    <xf numFmtId="0" fontId="71" fillId="0" borderId="27" xfId="0" applyFont="1" applyBorder="1" applyAlignment="1" applyProtection="1">
      <alignment horizontal="center" vertical="center"/>
      <protection hidden="1"/>
    </xf>
    <xf numFmtId="0" fontId="71" fillId="0" borderId="2" xfId="0" applyFont="1" applyBorder="1" applyAlignment="1" applyProtection="1">
      <alignment horizontal="center" vertical="center"/>
      <protection hidden="1"/>
    </xf>
    <xf numFmtId="0" fontId="72" fillId="0" borderId="0" xfId="0" applyFont="1"/>
    <xf numFmtId="0" fontId="22" fillId="0" borderId="0" xfId="0" applyFont="1"/>
    <xf numFmtId="0" fontId="51" fillId="0" borderId="15" xfId="0" applyFont="1" applyBorder="1" applyAlignment="1" applyProtection="1">
      <alignment horizontal="left" vertical="center" wrapText="1"/>
      <protection hidden="1"/>
    </xf>
    <xf numFmtId="0" fontId="41" fillId="0" borderId="15" xfId="0" applyFont="1" applyBorder="1" applyAlignment="1" applyProtection="1">
      <alignment horizontal="center" vertical="center"/>
      <protection hidden="1"/>
    </xf>
    <xf numFmtId="0" fontId="41" fillId="0" borderId="36" xfId="0" applyFont="1" applyBorder="1" applyAlignment="1" applyProtection="1">
      <alignment horizontal="center" vertical="center"/>
      <protection hidden="1"/>
    </xf>
    <xf numFmtId="0" fontId="41" fillId="0" borderId="19" xfId="0" applyFont="1" applyBorder="1" applyAlignment="1" applyProtection="1">
      <alignment horizontal="center" vertical="center"/>
      <protection hidden="1"/>
    </xf>
    <xf numFmtId="0" fontId="51" fillId="0" borderId="1" xfId="0" applyFont="1" applyBorder="1" applyAlignment="1" applyProtection="1">
      <alignment horizontal="left" vertical="center" wrapText="1"/>
      <protection hidden="1"/>
    </xf>
    <xf numFmtId="0" fontId="41" fillId="0" borderId="28" xfId="0" applyFont="1" applyBorder="1" applyAlignment="1" applyProtection="1">
      <alignment horizontal="center" vertical="center"/>
      <protection hidden="1"/>
    </xf>
    <xf numFmtId="0" fontId="73" fillId="0" borderId="1" xfId="0" applyFont="1" applyBorder="1" applyAlignment="1" applyProtection="1">
      <alignment horizontal="left" vertical="center"/>
      <protection hidden="1"/>
    </xf>
    <xf numFmtId="0" fontId="74" fillId="0" borderId="0" xfId="0" applyFont="1" applyAlignment="1">
      <alignment horizontal="center" vertical="center"/>
    </xf>
    <xf numFmtId="0" fontId="76" fillId="0" borderId="1" xfId="0" applyFont="1" applyBorder="1" applyAlignment="1" applyProtection="1">
      <alignment horizontal="left" textRotation="90" wrapText="1"/>
      <protection hidden="1"/>
    </xf>
    <xf numFmtId="0" fontId="76" fillId="0" borderId="1" xfId="0" applyFont="1" applyBorder="1" applyAlignment="1" applyProtection="1">
      <alignment horizontal="center" textRotation="90" wrapText="1"/>
      <protection hidden="1"/>
    </xf>
    <xf numFmtId="0" fontId="75" fillId="0" borderId="1" xfId="0" applyFont="1" applyBorder="1" applyAlignment="1" applyProtection="1">
      <alignment horizontal="center" textRotation="90" wrapText="1"/>
      <protection hidden="1"/>
    </xf>
    <xf numFmtId="0" fontId="71" fillId="0" borderId="13" xfId="0" applyFont="1" applyBorder="1" applyAlignment="1" applyProtection="1">
      <alignment horizontal="center" vertical="center"/>
      <protection hidden="1"/>
    </xf>
    <xf numFmtId="0" fontId="51" fillId="0" borderId="14" xfId="0" applyFont="1" applyBorder="1" applyAlignment="1" applyProtection="1">
      <alignment vertical="center" wrapText="1"/>
      <protection hidden="1"/>
    </xf>
    <xf numFmtId="0" fontId="41" fillId="0" borderId="14" xfId="0" applyFont="1" applyBorder="1" applyAlignment="1" applyProtection="1">
      <alignment horizontal="center" vertical="center"/>
      <protection hidden="1"/>
    </xf>
    <xf numFmtId="0" fontId="41" fillId="0" borderId="29" xfId="0" applyFont="1" applyBorder="1" applyAlignment="1" applyProtection="1">
      <alignment horizontal="center" vertical="center"/>
      <protection hidden="1"/>
    </xf>
    <xf numFmtId="0" fontId="2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17" fillId="0" borderId="0" xfId="0" applyFont="1"/>
    <xf numFmtId="0" fontId="83" fillId="0" borderId="0" xfId="0" applyFont="1"/>
    <xf numFmtId="0" fontId="84" fillId="0" borderId="0" xfId="0" applyFont="1"/>
    <xf numFmtId="0" fontId="85" fillId="0" borderId="0" xfId="0" applyFont="1"/>
    <xf numFmtId="0" fontId="86" fillId="0" borderId="0" xfId="0" applyFont="1"/>
    <xf numFmtId="0" fontId="3" fillId="0" borderId="0" xfId="0" applyFont="1" applyAlignment="1">
      <alignment horizontal="right" vertical="center"/>
    </xf>
    <xf numFmtId="0" fontId="48" fillId="0" borderId="0" xfId="0" applyFont="1" applyAlignment="1">
      <alignment vertical="center"/>
    </xf>
    <xf numFmtId="0" fontId="21" fillId="0" borderId="0" xfId="0" applyFont="1" applyAlignment="1">
      <alignment horizontal="right" vertical="center"/>
    </xf>
    <xf numFmtId="0" fontId="11" fillId="0" borderId="0" xfId="0" applyFont="1"/>
    <xf numFmtId="0" fontId="91" fillId="0" borderId="0" xfId="0" applyFont="1" applyAlignment="1">
      <alignment horizontal="center" vertical="center"/>
    </xf>
    <xf numFmtId="0" fontId="92" fillId="0" borderId="0" xfId="0" applyFont="1" applyAlignment="1">
      <alignment vertical="center"/>
    </xf>
    <xf numFmtId="0" fontId="92" fillId="0" borderId="0" xfId="0" applyFont="1" applyAlignment="1">
      <alignment horizontal="left"/>
    </xf>
    <xf numFmtId="0" fontId="92" fillId="0" borderId="0" xfId="0" applyFont="1" applyAlignment="1">
      <alignment horizontal="right" vertical="center"/>
    </xf>
    <xf numFmtId="0" fontId="92" fillId="0" borderId="0" xfId="0" applyFont="1" applyAlignment="1">
      <alignment horizontal="left" vertical="center"/>
    </xf>
    <xf numFmtId="0" fontId="94" fillId="0" borderId="0" xfId="0" applyFont="1" applyAlignment="1">
      <alignment horizontal="center" vertical="center"/>
    </xf>
    <xf numFmtId="0" fontId="86" fillId="0" borderId="0" xfId="0" applyFont="1" applyAlignment="1">
      <alignment textRotation="90"/>
    </xf>
    <xf numFmtId="0" fontId="97" fillId="0" borderId="27" xfId="0" applyFont="1" applyBorder="1" applyAlignment="1">
      <alignment horizontal="center" vertical="center" textRotation="90"/>
    </xf>
    <xf numFmtId="0" fontId="97" fillId="0" borderId="1" xfId="0" applyFont="1" applyBorder="1" applyAlignment="1">
      <alignment horizontal="center" vertical="center" textRotation="90"/>
    </xf>
    <xf numFmtId="0" fontId="97" fillId="0" borderId="28" xfId="0" applyFont="1" applyBorder="1" applyAlignment="1">
      <alignment horizontal="center" vertical="center" textRotation="90"/>
    </xf>
    <xf numFmtId="0" fontId="97" fillId="0" borderId="3" xfId="0" applyFont="1" applyBorder="1" applyAlignment="1">
      <alignment horizontal="center" vertical="center" textRotation="90"/>
    </xf>
    <xf numFmtId="0" fontId="97" fillId="0" borderId="55" xfId="0" applyFont="1" applyBorder="1" applyAlignment="1">
      <alignment horizontal="right" vertical="center"/>
    </xf>
    <xf numFmtId="0" fontId="99" fillId="0" borderId="27" xfId="0" applyFont="1" applyBorder="1" applyAlignment="1" applyProtection="1">
      <alignment horizontal="center" vertical="center"/>
      <protection hidden="1"/>
    </xf>
    <xf numFmtId="0" fontId="99" fillId="0" borderId="1" xfId="0" applyFont="1" applyBorder="1" applyAlignment="1" applyProtection="1">
      <alignment horizontal="center" vertical="center"/>
      <protection hidden="1"/>
    </xf>
    <xf numFmtId="0" fontId="100" fillId="0" borderId="28" xfId="0" applyFont="1" applyBorder="1" applyAlignment="1" applyProtection="1">
      <alignment horizontal="center" vertical="center"/>
      <protection hidden="1"/>
    </xf>
    <xf numFmtId="0" fontId="100" fillId="0" borderId="3" xfId="0" applyFont="1" applyBorder="1" applyAlignment="1" applyProtection="1">
      <alignment horizontal="center" vertical="center"/>
      <protection hidden="1"/>
    </xf>
    <xf numFmtId="0" fontId="101" fillId="0" borderId="55" xfId="0" applyFont="1" applyBorder="1" applyAlignment="1">
      <alignment horizontal="center" vertical="center"/>
    </xf>
    <xf numFmtId="0" fontId="97" fillId="0" borderId="55" xfId="0" applyFont="1" applyBorder="1" applyAlignment="1">
      <alignment horizontal="right" vertical="center" wrapText="1"/>
    </xf>
    <xf numFmtId="0" fontId="102" fillId="0" borderId="55" xfId="0" applyFont="1" applyBorder="1" applyAlignment="1">
      <alignment horizontal="center" vertical="center"/>
    </xf>
    <xf numFmtId="0" fontId="103" fillId="0" borderId="55" xfId="0" applyFont="1" applyBorder="1" applyAlignment="1">
      <alignment horizontal="right" vertical="center" wrapText="1"/>
    </xf>
    <xf numFmtId="0" fontId="86" fillId="0" borderId="0" xfId="0" applyFont="1" applyAlignment="1">
      <alignment vertical="center"/>
    </xf>
    <xf numFmtId="0" fontId="50" fillId="0" borderId="56" xfId="0" applyFont="1" applyBorder="1" applyAlignment="1">
      <alignment horizontal="right" vertical="center"/>
    </xf>
    <xf numFmtId="0" fontId="100" fillId="0" borderId="13" xfId="0" applyFont="1" applyBorder="1" applyAlignment="1" applyProtection="1">
      <alignment horizontal="center" vertical="center"/>
      <protection hidden="1"/>
    </xf>
    <xf numFmtId="0" fontId="100" fillId="0" borderId="14" xfId="0" applyFont="1" applyBorder="1" applyAlignment="1" applyProtection="1">
      <alignment horizontal="center" vertical="center"/>
      <protection hidden="1"/>
    </xf>
    <xf numFmtId="0" fontId="100" fillId="0" borderId="29" xfId="0" applyFont="1" applyBorder="1" applyAlignment="1" applyProtection="1">
      <alignment horizontal="center" vertical="center"/>
      <protection hidden="1"/>
    </xf>
    <xf numFmtId="0" fontId="100" fillId="0" borderId="57" xfId="0" applyFont="1" applyBorder="1" applyAlignment="1" applyProtection="1">
      <alignment horizontal="center" vertical="center"/>
      <protection hidden="1"/>
    </xf>
    <xf numFmtId="0" fontId="100" fillId="0" borderId="56" xfId="0" applyFont="1" applyBorder="1" applyAlignment="1">
      <alignment horizontal="center" vertical="center"/>
    </xf>
    <xf numFmtId="0" fontId="0" fillId="0" borderId="30" xfId="0" applyBorder="1"/>
    <xf numFmtId="0" fontId="0" fillId="0" borderId="5" xfId="0" applyBorder="1"/>
    <xf numFmtId="0" fontId="0" fillId="0" borderId="31" xfId="0" applyBorder="1"/>
    <xf numFmtId="0" fontId="0" fillId="0" borderId="32" xfId="0" applyBorder="1"/>
    <xf numFmtId="0" fontId="0" fillId="0" borderId="24" xfId="0" applyBorder="1"/>
    <xf numFmtId="0" fontId="2" fillId="0" borderId="0" xfId="0" applyFont="1" applyAlignment="1">
      <alignment horizontal="center" vertical="center"/>
    </xf>
    <xf numFmtId="0" fontId="106" fillId="0" borderId="0" xfId="0" applyFont="1" applyAlignment="1" applyProtection="1">
      <alignment horizontal="left" vertical="center"/>
      <protection hidden="1"/>
    </xf>
    <xf numFmtId="0" fontId="5" fillId="0" borderId="0" xfId="0" applyFont="1"/>
    <xf numFmtId="0" fontId="107" fillId="4" borderId="0" xfId="0" applyFont="1" applyFill="1" applyAlignment="1">
      <alignment horizontal="right" vertical="center"/>
    </xf>
    <xf numFmtId="0" fontId="108" fillId="5" borderId="0" xfId="0" applyFont="1" applyFill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109" fillId="0" borderId="0" xfId="0" applyFont="1" applyAlignment="1" applyProtection="1">
      <alignment horizontal="left" vertical="center"/>
      <protection hidden="1"/>
    </xf>
    <xf numFmtId="0" fontId="70" fillId="0" borderId="0" xfId="0" applyFont="1" applyAlignment="1">
      <alignment vertical="center"/>
    </xf>
    <xf numFmtId="0" fontId="109" fillId="5" borderId="0" xfId="0" applyFont="1" applyFill="1" applyAlignment="1" applyProtection="1">
      <alignment horizontal="left" vertical="center"/>
      <protection hidden="1"/>
    </xf>
    <xf numFmtId="0" fontId="109" fillId="18" borderId="0" xfId="0" applyFont="1" applyFill="1" applyAlignment="1" applyProtection="1">
      <alignment horizontal="left" vertical="center"/>
      <protection hidden="1"/>
    </xf>
    <xf numFmtId="0" fontId="3" fillId="5" borderId="0" xfId="0" applyFont="1" applyFill="1" applyAlignment="1">
      <alignment horizontal="right" vertical="center"/>
    </xf>
    <xf numFmtId="0" fontId="110" fillId="0" borderId="0" xfId="0" applyFont="1" applyAlignment="1" applyProtection="1">
      <alignment horizontal="left" vertical="center"/>
      <protection hidden="1"/>
    </xf>
    <xf numFmtId="0" fontId="23" fillId="0" borderId="0" xfId="0" applyFont="1" applyAlignment="1">
      <alignment vertical="center"/>
    </xf>
    <xf numFmtId="0" fontId="111" fillId="0" borderId="0" xfId="0" applyFont="1" applyAlignment="1" applyProtection="1">
      <alignment horizontal="left" vertical="center"/>
      <protection hidden="1"/>
    </xf>
    <xf numFmtId="0" fontId="3" fillId="18" borderId="0" xfId="0" applyFont="1" applyFill="1" applyAlignment="1">
      <alignment horizontal="right" vertical="center"/>
    </xf>
    <xf numFmtId="0" fontId="3" fillId="19" borderId="1" xfId="0" applyFont="1" applyFill="1" applyBorder="1" applyAlignment="1">
      <alignment horizontal="center" vertical="center"/>
    </xf>
    <xf numFmtId="0" fontId="3" fillId="19" borderId="1" xfId="0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center" vertical="center"/>
    </xf>
    <xf numFmtId="0" fontId="66" fillId="0" borderId="1" xfId="0" applyFont="1" applyBorder="1" applyAlignment="1" applyProtection="1">
      <alignment horizontal="center" vertical="center"/>
      <protection hidden="1"/>
    </xf>
    <xf numFmtId="0" fontId="67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horizontal="right" vertical="center"/>
    </xf>
    <xf numFmtId="0" fontId="5" fillId="0" borderId="16" xfId="0" applyFont="1" applyBorder="1"/>
    <xf numFmtId="0" fontId="0" fillId="0" borderId="19" xfId="0" applyBorder="1"/>
    <xf numFmtId="0" fontId="0" fillId="0" borderId="4" xfId="0" applyBorder="1"/>
    <xf numFmtId="0" fontId="0" fillId="0" borderId="25" xfId="0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Protection="1">
      <protection hidden="1"/>
    </xf>
    <xf numFmtId="14" fontId="0" fillId="0" borderId="1" xfId="0" applyNumberFormat="1" applyBorder="1" applyProtection="1">
      <protection hidden="1"/>
    </xf>
    <xf numFmtId="0" fontId="116" fillId="4" borderId="0" xfId="0" applyFont="1" applyFill="1" applyAlignment="1">
      <alignment horizontal="right" vertical="center" wrapText="1"/>
    </xf>
    <xf numFmtId="49" fontId="17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7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 applyProtection="1">
      <alignment vertical="center" wrapText="1"/>
      <protection hidden="1"/>
    </xf>
    <xf numFmtId="0" fontId="22" fillId="0" borderId="0" xfId="0" applyFont="1" applyAlignment="1" applyProtection="1">
      <alignment horizontal="left" vertical="center"/>
      <protection hidden="1"/>
    </xf>
    <xf numFmtId="0" fontId="58" fillId="5" borderId="0" xfId="0" applyFont="1" applyFill="1" applyAlignment="1">
      <alignment horizontal="left" vertical="center" wrapText="1"/>
    </xf>
    <xf numFmtId="0" fontId="38" fillId="0" borderId="17" xfId="0" applyFont="1" applyBorder="1" applyAlignment="1" applyProtection="1">
      <alignment horizontal="left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169" fontId="117" fillId="18" borderId="0" xfId="0" applyNumberFormat="1" applyFont="1" applyFill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78" fillId="0" borderId="0" xfId="5" applyFont="1" applyFill="1" applyBorder="1" applyAlignment="1">
      <alignment horizontal="center" vertical="center" wrapText="1"/>
    </xf>
    <xf numFmtId="0" fontId="79" fillId="0" borderId="0" xfId="0" applyFont="1" applyAlignment="1">
      <alignment horizontal="center" vertical="center" wrapText="1"/>
    </xf>
    <xf numFmtId="0" fontId="27" fillId="17" borderId="50" xfId="0" applyFont="1" applyFill="1" applyBorder="1" applyAlignment="1">
      <alignment horizontal="left" vertical="center" wrapText="1"/>
    </xf>
    <xf numFmtId="0" fontId="27" fillId="17" borderId="51" xfId="0" applyFont="1" applyFill="1" applyBorder="1" applyAlignment="1">
      <alignment horizontal="left" vertical="center" wrapText="1"/>
    </xf>
    <xf numFmtId="0" fontId="30" fillId="12" borderId="9" xfId="0" applyFont="1" applyFill="1" applyBorder="1" applyAlignment="1">
      <alignment horizontal="center" vertical="center" wrapText="1"/>
    </xf>
    <xf numFmtId="0" fontId="30" fillId="12" borderId="49" xfId="0" applyFont="1" applyFill="1" applyBorder="1" applyAlignment="1">
      <alignment horizontal="center" vertical="center" wrapText="1"/>
    </xf>
    <xf numFmtId="0" fontId="30" fillId="12" borderId="20" xfId="0" applyFont="1" applyFill="1" applyBorder="1" applyAlignment="1">
      <alignment horizontal="center" vertical="center" wrapText="1"/>
    </xf>
    <xf numFmtId="0" fontId="30" fillId="12" borderId="10" xfId="0" applyFont="1" applyFill="1" applyBorder="1" applyAlignment="1">
      <alignment horizontal="center" vertical="center" wrapText="1"/>
    </xf>
    <xf numFmtId="0" fontId="30" fillId="12" borderId="0" xfId="0" applyFont="1" applyFill="1" applyAlignment="1">
      <alignment horizontal="center" vertical="center" wrapText="1"/>
    </xf>
    <xf numFmtId="0" fontId="30" fillId="12" borderId="18" xfId="0" applyFont="1" applyFill="1" applyBorder="1" applyAlignment="1">
      <alignment horizontal="center" vertical="center" wrapText="1"/>
    </xf>
    <xf numFmtId="0" fontId="30" fillId="12" borderId="21" xfId="0" applyFont="1" applyFill="1" applyBorder="1" applyAlignment="1">
      <alignment horizontal="center" vertical="center" wrapText="1"/>
    </xf>
    <xf numFmtId="0" fontId="30" fillId="12" borderId="16" xfId="0" applyFont="1" applyFill="1" applyBorder="1" applyAlignment="1">
      <alignment horizontal="center" vertical="center" wrapText="1"/>
    </xf>
    <xf numFmtId="0" fontId="30" fillId="12" borderId="22" xfId="0" applyFont="1" applyFill="1" applyBorder="1" applyAlignment="1">
      <alignment horizontal="center" vertical="center" wrapText="1"/>
    </xf>
    <xf numFmtId="0" fontId="118" fillId="5" borderId="10" xfId="5" applyFont="1" applyFill="1" applyBorder="1" applyAlignment="1">
      <alignment horizontal="center" vertical="center" wrapText="1"/>
    </xf>
    <xf numFmtId="0" fontId="118" fillId="5" borderId="0" xfId="5" applyFont="1" applyFill="1" applyBorder="1" applyAlignment="1">
      <alignment horizontal="center" vertical="center" wrapText="1"/>
    </xf>
    <xf numFmtId="0" fontId="118" fillId="5" borderId="18" xfId="5" applyFont="1" applyFill="1" applyBorder="1" applyAlignment="1">
      <alignment horizontal="center" vertical="center" wrapText="1"/>
    </xf>
    <xf numFmtId="0" fontId="118" fillId="5" borderId="21" xfId="5" applyFont="1" applyFill="1" applyBorder="1" applyAlignment="1">
      <alignment horizontal="center" vertical="center" wrapText="1"/>
    </xf>
    <xf numFmtId="0" fontId="118" fillId="5" borderId="16" xfId="5" applyFont="1" applyFill="1" applyBorder="1" applyAlignment="1">
      <alignment horizontal="center" vertical="center" wrapText="1"/>
    </xf>
    <xf numFmtId="0" fontId="118" fillId="5" borderId="22" xfId="5" applyFont="1" applyFill="1" applyBorder="1" applyAlignment="1">
      <alignment horizontal="center" vertical="center" wrapText="1"/>
    </xf>
    <xf numFmtId="0" fontId="82" fillId="4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1" fillId="0" borderId="1" xfId="0" applyFont="1" applyBorder="1" applyAlignment="1">
      <alignment horizontal="left" vertical="center"/>
    </xf>
    <xf numFmtId="0" fontId="31" fillId="4" borderId="5" xfId="0" applyFont="1" applyFill="1" applyBorder="1" applyAlignment="1">
      <alignment horizontal="center" vertical="center"/>
    </xf>
    <xf numFmtId="0" fontId="31" fillId="4" borderId="4" xfId="0" applyFont="1" applyFill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center" vertical="center" textRotation="90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21" fillId="0" borderId="1" xfId="2" applyFont="1" applyBorder="1" applyAlignment="1" applyProtection="1">
      <alignment horizontal="center" vertical="center"/>
      <protection hidden="1"/>
    </xf>
    <xf numFmtId="0" fontId="39" fillId="0" borderId="4" xfId="0" applyFont="1" applyBorder="1" applyAlignment="1" applyProtection="1">
      <alignment horizontal="center" vertical="center"/>
      <protection hidden="1"/>
    </xf>
    <xf numFmtId="0" fontId="21" fillId="0" borderId="23" xfId="0" applyFont="1" applyBorder="1" applyAlignment="1" applyProtection="1">
      <alignment horizontal="center" vertical="center" wrapText="1"/>
      <protection hidden="1"/>
    </xf>
    <xf numFmtId="0" fontId="21" fillId="0" borderId="15" xfId="0" applyFont="1" applyBorder="1" applyAlignment="1" applyProtection="1">
      <alignment horizontal="center" vertical="center" wrapText="1"/>
      <protection hidden="1"/>
    </xf>
    <xf numFmtId="0" fontId="31" fillId="20" borderId="0" xfId="0" applyFont="1" applyFill="1" applyAlignment="1">
      <alignment horizontal="center" vertical="center" wrapText="1"/>
    </xf>
    <xf numFmtId="0" fontId="57" fillId="4" borderId="0" xfId="0" applyFont="1" applyFill="1" applyAlignment="1">
      <alignment horizontal="center" vertical="center" wrapText="1"/>
    </xf>
    <xf numFmtId="0" fontId="2" fillId="0" borderId="1" xfId="0" applyFont="1" applyBorder="1" applyAlignment="1" applyProtection="1">
      <alignment vertical="center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70" fillId="0" borderId="23" xfId="0" applyFont="1" applyBorder="1" applyAlignment="1" applyProtection="1">
      <alignment vertical="center"/>
      <protection hidden="1"/>
    </xf>
    <xf numFmtId="0" fontId="4" fillId="0" borderId="0" xfId="0" applyFont="1" applyAlignment="1" applyProtection="1">
      <alignment horizontal="left" vertical="justify"/>
      <protection hidden="1"/>
    </xf>
    <xf numFmtId="0" fontId="2" fillId="0" borderId="23" xfId="0" applyFont="1" applyBorder="1" applyAlignment="1" applyProtection="1">
      <alignment vertical="center"/>
      <protection hidden="1"/>
    </xf>
    <xf numFmtId="0" fontId="2" fillId="0" borderId="3" xfId="0" applyFont="1" applyBorder="1" applyAlignment="1" applyProtection="1">
      <alignment vertical="center"/>
      <protection hidden="1"/>
    </xf>
    <xf numFmtId="0" fontId="2" fillId="0" borderId="17" xfId="0" applyFont="1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vertical="center"/>
      <protection hidden="1"/>
    </xf>
    <xf numFmtId="0" fontId="48" fillId="0" borderId="4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7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4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right"/>
      <protection hidden="1"/>
    </xf>
    <xf numFmtId="0" fontId="38" fillId="0" borderId="17" xfId="0" applyFont="1" applyBorder="1" applyAlignment="1" applyProtection="1">
      <alignment horizontal="left" vertical="center"/>
      <protection hidden="1"/>
    </xf>
    <xf numFmtId="0" fontId="70" fillId="0" borderId="1" xfId="0" applyFont="1" applyBorder="1" applyAlignment="1" applyProtection="1">
      <alignment vertical="center"/>
      <protection hidden="1"/>
    </xf>
    <xf numFmtId="0" fontId="35" fillId="0" borderId="30" xfId="0" applyFont="1" applyBorder="1" applyAlignment="1" applyProtection="1">
      <alignment horizontal="center" vertical="top"/>
      <protection locked="0"/>
    </xf>
    <xf numFmtId="0" fontId="35" fillId="0" borderId="5" xfId="0" applyFont="1" applyBorder="1" applyAlignment="1" applyProtection="1">
      <alignment horizontal="center" vertical="top"/>
      <protection locked="0"/>
    </xf>
    <xf numFmtId="0" fontId="35" fillId="0" borderId="31" xfId="0" applyFont="1" applyBorder="1" applyAlignment="1" applyProtection="1">
      <alignment horizontal="center" vertical="top"/>
      <protection locked="0"/>
    </xf>
    <xf numFmtId="0" fontId="35" fillId="0" borderId="32" xfId="0" applyFont="1" applyBorder="1" applyAlignment="1" applyProtection="1">
      <alignment horizontal="center" vertical="top"/>
      <protection locked="0"/>
    </xf>
    <xf numFmtId="0" fontId="35" fillId="0" borderId="0" xfId="0" applyFont="1" applyAlignment="1" applyProtection="1">
      <alignment horizontal="center" vertical="top"/>
      <protection locked="0"/>
    </xf>
    <xf numFmtId="0" fontId="35" fillId="0" borderId="24" xfId="0" applyFont="1" applyBorder="1" applyAlignment="1" applyProtection="1">
      <alignment horizontal="center" vertical="top"/>
      <protection locked="0"/>
    </xf>
    <xf numFmtId="0" fontId="35" fillId="0" borderId="19" xfId="0" applyFont="1" applyBorder="1" applyAlignment="1" applyProtection="1">
      <alignment horizontal="center" vertical="top"/>
      <protection locked="0"/>
    </xf>
    <xf numFmtId="0" fontId="35" fillId="0" borderId="4" xfId="0" applyFont="1" applyBorder="1" applyAlignment="1" applyProtection="1">
      <alignment horizontal="center" vertical="top"/>
      <protection locked="0"/>
    </xf>
    <xf numFmtId="0" fontId="35" fillId="0" borderId="25" xfId="0" applyFont="1" applyBorder="1" applyAlignment="1" applyProtection="1">
      <alignment horizontal="center" vertical="top"/>
      <protection locked="0"/>
    </xf>
    <xf numFmtId="0" fontId="47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6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8" fillId="0" borderId="4" xfId="0" applyFont="1" applyBorder="1" applyAlignment="1" applyProtection="1">
      <alignment horizontal="left" vertical="center"/>
      <protection hidden="1"/>
    </xf>
    <xf numFmtId="0" fontId="38" fillId="0" borderId="37" xfId="0" applyFont="1" applyBorder="1" applyAlignment="1" applyProtection="1">
      <alignment horizontal="left" vertical="center"/>
      <protection hidden="1"/>
    </xf>
    <xf numFmtId="0" fontId="71" fillId="0" borderId="27" xfId="0" applyFont="1" applyBorder="1" applyAlignment="1" applyProtection="1">
      <alignment horizontal="center" vertical="center"/>
      <protection hidden="1"/>
    </xf>
    <xf numFmtId="0" fontId="51" fillId="0" borderId="1" xfId="0" applyFont="1" applyBorder="1" applyAlignment="1" applyProtection="1">
      <alignment horizontal="center" vertical="center" wrapText="1"/>
      <protection hidden="1"/>
    </xf>
    <xf numFmtId="0" fontId="41" fillId="0" borderId="1" xfId="0" applyFont="1" applyBorder="1" applyAlignment="1" applyProtection="1">
      <alignment horizontal="center" vertical="center"/>
      <protection hidden="1"/>
    </xf>
    <xf numFmtId="0" fontId="41" fillId="0" borderId="28" xfId="0" applyFont="1" applyBorder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center" wrapText="1"/>
      <protection hidden="1"/>
    </xf>
    <xf numFmtId="0" fontId="71" fillId="0" borderId="31" xfId="0" applyFont="1" applyBorder="1" applyAlignment="1" applyProtection="1">
      <alignment horizontal="center" vertical="center"/>
      <protection hidden="1"/>
    </xf>
    <xf numFmtId="0" fontId="71" fillId="0" borderId="25" xfId="0" applyFont="1" applyBorder="1" applyAlignment="1" applyProtection="1">
      <alignment horizontal="center" vertical="center"/>
      <protection hidden="1"/>
    </xf>
    <xf numFmtId="0" fontId="51" fillId="0" borderId="23" xfId="0" applyFont="1" applyBorder="1" applyAlignment="1" applyProtection="1">
      <alignment horizontal="left" vertical="center" wrapText="1"/>
      <protection hidden="1"/>
    </xf>
    <xf numFmtId="0" fontId="51" fillId="0" borderId="15" xfId="0" applyFont="1" applyBorder="1" applyAlignment="1" applyProtection="1">
      <alignment horizontal="left" vertical="center" wrapText="1"/>
      <protection hidden="1"/>
    </xf>
    <xf numFmtId="0" fontId="41" fillId="0" borderId="23" xfId="0" applyFont="1" applyBorder="1" applyAlignment="1" applyProtection="1">
      <alignment horizontal="center" vertical="center"/>
      <protection hidden="1"/>
    </xf>
    <xf numFmtId="0" fontId="41" fillId="0" borderId="15" xfId="0" applyFont="1" applyBorder="1" applyAlignment="1" applyProtection="1">
      <alignment horizontal="center" vertical="center"/>
      <protection hidden="1"/>
    </xf>
    <xf numFmtId="0" fontId="41" fillId="0" borderId="35" xfId="0" applyFont="1" applyBorder="1" applyAlignment="1" applyProtection="1">
      <alignment horizontal="center" vertical="center"/>
      <protection hidden="1"/>
    </xf>
    <xf numFmtId="0" fontId="41" fillId="0" borderId="36" xfId="0" applyFont="1" applyBorder="1" applyAlignment="1" applyProtection="1">
      <alignment horizontal="center" vertical="center"/>
      <protection hidden="1"/>
    </xf>
    <xf numFmtId="0" fontId="71" fillId="0" borderId="46" xfId="0" applyFont="1" applyBorder="1" applyAlignment="1" applyProtection="1">
      <alignment horizontal="center" vertical="center"/>
      <protection hidden="1"/>
    </xf>
    <xf numFmtId="0" fontId="71" fillId="0" borderId="48" xfId="0" applyFont="1" applyBorder="1" applyAlignment="1" applyProtection="1">
      <alignment horizontal="center" vertical="center"/>
      <protection hidden="1"/>
    </xf>
    <xf numFmtId="0" fontId="53" fillId="0" borderId="5" xfId="0" applyFont="1" applyBorder="1" applyAlignment="1" applyProtection="1">
      <alignment horizontal="center"/>
      <protection hidden="1"/>
    </xf>
    <xf numFmtId="0" fontId="53" fillId="0" borderId="0" xfId="0" applyFont="1" applyAlignment="1" applyProtection="1">
      <alignment horizontal="center"/>
      <protection hidden="1"/>
    </xf>
    <xf numFmtId="0" fontId="51" fillId="0" borderId="1" xfId="0" applyFont="1" applyBorder="1" applyAlignment="1" applyProtection="1">
      <alignment horizontal="left" vertical="center" wrapText="1"/>
      <protection hidden="1"/>
    </xf>
    <xf numFmtId="0" fontId="48" fillId="0" borderId="27" xfId="0" applyFont="1" applyBorder="1" applyAlignment="1" applyProtection="1">
      <alignment horizontal="center" vertical="center"/>
      <protection hidden="1"/>
    </xf>
    <xf numFmtId="0" fontId="48" fillId="0" borderId="1" xfId="0" applyFont="1" applyBorder="1" applyAlignment="1" applyProtection="1">
      <alignment horizontal="center" vertical="center"/>
      <protection hidden="1"/>
    </xf>
    <xf numFmtId="0" fontId="48" fillId="0" borderId="1" xfId="0" applyFont="1" applyBorder="1" applyAlignment="1" applyProtection="1">
      <alignment horizontal="center" vertical="center" wrapText="1"/>
      <protection hidden="1"/>
    </xf>
    <xf numFmtId="0" fontId="48" fillId="0" borderId="28" xfId="0" applyFont="1" applyBorder="1" applyAlignment="1" applyProtection="1">
      <alignment horizontal="center" vertical="center" wrapText="1"/>
      <protection hidden="1"/>
    </xf>
    <xf numFmtId="0" fontId="50" fillId="0" borderId="27" xfId="0" applyFont="1" applyBorder="1" applyAlignment="1" applyProtection="1">
      <alignment horizontal="center" vertical="center"/>
      <protection hidden="1"/>
    </xf>
    <xf numFmtId="0" fontId="50" fillId="0" borderId="1" xfId="0" applyFont="1" applyBorder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 vertical="center"/>
      <protection hidden="1"/>
    </xf>
    <xf numFmtId="0" fontId="71" fillId="0" borderId="2" xfId="0" applyFont="1" applyBorder="1" applyAlignment="1" applyProtection="1">
      <alignment horizontal="center" vertical="center"/>
      <protection hidden="1"/>
    </xf>
    <xf numFmtId="0" fontId="49" fillId="0" borderId="23" xfId="0" applyFont="1" applyBorder="1" applyAlignment="1" applyProtection="1">
      <alignment horizontal="center" vertical="center"/>
      <protection hidden="1"/>
    </xf>
    <xf numFmtId="0" fontId="49" fillId="0" borderId="15" xfId="0" applyFont="1" applyBorder="1" applyAlignment="1" applyProtection="1">
      <alignment horizontal="center" vertical="center"/>
      <protection hidden="1"/>
    </xf>
    <xf numFmtId="0" fontId="49" fillId="0" borderId="35" xfId="0" applyFont="1" applyBorder="1" applyAlignment="1" applyProtection="1">
      <alignment horizontal="center" vertical="center" wrapText="1"/>
      <protection hidden="1"/>
    </xf>
    <xf numFmtId="0" fontId="49" fillId="0" borderId="36" xfId="0" applyFont="1" applyBorder="1" applyAlignment="1" applyProtection="1">
      <alignment horizontal="center" vertical="center"/>
      <protection hidden="1"/>
    </xf>
    <xf numFmtId="0" fontId="71" fillId="0" borderId="47" xfId="0" applyFont="1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left" vertical="center" indent="1"/>
      <protection hidden="1"/>
    </xf>
    <xf numFmtId="0" fontId="2" fillId="0" borderId="2" xfId="0" applyFont="1" applyBorder="1" applyAlignment="1" applyProtection="1">
      <alignment horizontal="left" vertical="center" indent="1"/>
      <protection hidden="1"/>
    </xf>
    <xf numFmtId="166" fontId="66" fillId="0" borderId="1" xfId="0" applyNumberFormat="1" applyFont="1" applyBorder="1" applyAlignment="1" applyProtection="1">
      <alignment horizontal="center" vertical="center"/>
      <protection locked="0"/>
    </xf>
    <xf numFmtId="166" fontId="66" fillId="0" borderId="28" xfId="0" applyNumberFormat="1" applyFont="1" applyBorder="1" applyAlignment="1" applyProtection="1">
      <alignment horizontal="center" vertical="center"/>
      <protection locked="0"/>
    </xf>
    <xf numFmtId="0" fontId="2" fillId="0" borderId="44" xfId="0" applyFont="1" applyBorder="1" applyAlignment="1" applyProtection="1">
      <alignment horizontal="left" vertical="center" indent="1"/>
      <protection hidden="1"/>
    </xf>
    <xf numFmtId="0" fontId="2" fillId="0" borderId="45" xfId="0" applyFont="1" applyBorder="1" applyAlignment="1" applyProtection="1">
      <alignment horizontal="left" vertical="center" indent="1"/>
      <protection hidden="1"/>
    </xf>
    <xf numFmtId="166" fontId="66" fillId="0" borderId="14" xfId="0" applyNumberFormat="1" applyFont="1" applyBorder="1" applyAlignment="1" applyProtection="1">
      <alignment horizontal="center" vertical="center"/>
      <protection locked="0"/>
    </xf>
    <xf numFmtId="166" fontId="66" fillId="0" borderId="29" xfId="0" applyNumberFormat="1" applyFont="1" applyBorder="1" applyAlignment="1" applyProtection="1">
      <alignment horizontal="center" vertical="center"/>
      <protection locked="0"/>
    </xf>
    <xf numFmtId="0" fontId="66" fillId="0" borderId="14" xfId="0" applyFont="1" applyBorder="1" applyAlignment="1" applyProtection="1">
      <alignment vertical="center"/>
      <protection hidden="1"/>
    </xf>
    <xf numFmtId="0" fontId="66" fillId="0" borderId="29" xfId="0" applyFont="1" applyBorder="1" applyAlignment="1" applyProtection="1">
      <alignment vertical="center"/>
      <protection hidden="1"/>
    </xf>
    <xf numFmtId="0" fontId="66" fillId="0" borderId="1" xfId="0" applyFont="1" applyBorder="1" applyAlignment="1" applyProtection="1">
      <alignment vertical="center"/>
      <protection hidden="1"/>
    </xf>
    <xf numFmtId="0" fontId="66" fillId="0" borderId="28" xfId="0" applyFont="1" applyBorder="1" applyAlignment="1" applyProtection="1">
      <alignment vertical="center"/>
      <protection hidden="1"/>
    </xf>
    <xf numFmtId="166" fontId="66" fillId="0" borderId="3" xfId="0" applyNumberFormat="1" applyFont="1" applyBorder="1" applyAlignment="1" applyProtection="1">
      <alignment horizontal="center" vertical="center"/>
      <protection locked="0"/>
    </xf>
    <xf numFmtId="166" fontId="66" fillId="0" borderId="42" xfId="0" applyNumberFormat="1" applyFont="1" applyBorder="1" applyAlignment="1" applyProtection="1">
      <alignment horizontal="center" vertical="center"/>
      <protection locked="0"/>
    </xf>
    <xf numFmtId="0" fontId="68" fillId="0" borderId="12" xfId="0" applyFont="1" applyBorder="1" applyAlignment="1" applyProtection="1">
      <alignment horizontal="center" vertical="center" wrapText="1"/>
      <protection hidden="1"/>
    </xf>
    <xf numFmtId="0" fontId="61" fillId="0" borderId="0" xfId="0" applyFont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left"/>
      <protection hidden="1"/>
    </xf>
    <xf numFmtId="0" fontId="68" fillId="0" borderId="26" xfId="0" applyFont="1" applyBorder="1" applyAlignment="1" applyProtection="1">
      <alignment horizontal="center" vertical="center" wrapText="1"/>
      <protection hidden="1"/>
    </xf>
    <xf numFmtId="0" fontId="68" fillId="0" borderId="28" xfId="0" applyFont="1" applyBorder="1" applyAlignment="1" applyProtection="1">
      <alignment horizontal="center" vertical="center" wrapText="1"/>
      <protection hidden="1"/>
    </xf>
    <xf numFmtId="0" fontId="61" fillId="0" borderId="13" xfId="0" applyFont="1" applyBorder="1" applyAlignment="1" applyProtection="1">
      <alignment horizontal="center" vertical="center" wrapText="1"/>
      <protection hidden="1"/>
    </xf>
    <xf numFmtId="0" fontId="61" fillId="0" borderId="14" xfId="0" applyFont="1" applyBorder="1" applyAlignment="1" applyProtection="1">
      <alignment horizontal="center" vertical="center" wrapText="1"/>
      <protection hidden="1"/>
    </xf>
    <xf numFmtId="0" fontId="65" fillId="0" borderId="38" xfId="0" applyFont="1" applyBorder="1" applyAlignment="1" applyProtection="1">
      <alignment horizontal="center" vertical="center"/>
      <protection hidden="1"/>
    </xf>
    <xf numFmtId="0" fontId="65" fillId="0" borderId="39" xfId="0" applyFont="1" applyBorder="1" applyAlignment="1" applyProtection="1">
      <alignment horizontal="center" vertical="center"/>
      <protection hidden="1"/>
    </xf>
    <xf numFmtId="0" fontId="65" fillId="0" borderId="40" xfId="0" applyFont="1" applyBorder="1" applyAlignment="1" applyProtection="1">
      <alignment horizontal="center" vertical="center"/>
      <protection hidden="1"/>
    </xf>
    <xf numFmtId="0" fontId="65" fillId="0" borderId="12" xfId="0" applyFont="1" applyBorder="1" applyAlignment="1" applyProtection="1">
      <alignment horizontal="center" vertical="center"/>
      <protection hidden="1"/>
    </xf>
    <xf numFmtId="0" fontId="65" fillId="0" borderId="26" xfId="0" applyFont="1" applyBorder="1" applyAlignment="1" applyProtection="1">
      <alignment horizontal="center" vertical="center"/>
      <protection hidden="1"/>
    </xf>
    <xf numFmtId="0" fontId="65" fillId="0" borderId="39" xfId="0" applyFont="1" applyBorder="1" applyAlignment="1" applyProtection="1">
      <alignment horizontal="center" vertical="center" wrapText="1"/>
      <protection hidden="1"/>
    </xf>
    <xf numFmtId="0" fontId="65" fillId="0" borderId="40" xfId="0" applyFont="1" applyBorder="1" applyAlignment="1" applyProtection="1">
      <alignment horizontal="center" vertical="center" wrapText="1"/>
      <protection hidden="1"/>
    </xf>
    <xf numFmtId="0" fontId="68" fillId="0" borderId="11" xfId="0" applyFont="1" applyBorder="1" applyAlignment="1" applyProtection="1">
      <alignment horizontal="center" vertical="center" wrapText="1"/>
      <protection hidden="1"/>
    </xf>
    <xf numFmtId="0" fontId="68" fillId="0" borderId="27" xfId="0" applyFont="1" applyBorder="1" applyAlignment="1" applyProtection="1">
      <alignment horizontal="center" vertical="center" wrapText="1"/>
      <protection hidden="1"/>
    </xf>
    <xf numFmtId="0" fontId="68" fillId="0" borderId="1" xfId="0" applyFont="1" applyBorder="1" applyAlignment="1" applyProtection="1">
      <alignment horizontal="center" vertical="center" wrapText="1"/>
      <protection hidden="1"/>
    </xf>
    <xf numFmtId="0" fontId="40" fillId="0" borderId="4" xfId="0" applyFont="1" applyBorder="1" applyAlignment="1" applyProtection="1">
      <alignment horizontal="left"/>
      <protection hidden="1"/>
    </xf>
    <xf numFmtId="165" fontId="66" fillId="0" borderId="4" xfId="0" applyNumberFormat="1" applyFont="1" applyBorder="1" applyAlignment="1" applyProtection="1">
      <alignment horizontal="left"/>
      <protection hidden="1"/>
    </xf>
    <xf numFmtId="0" fontId="63" fillId="0" borderId="0" xfId="0" applyFont="1" applyAlignment="1" applyProtection="1">
      <alignment horizontal="center" vertical="top"/>
      <protection hidden="1"/>
    </xf>
    <xf numFmtId="0" fontId="49" fillId="0" borderId="0" xfId="0" applyFont="1" applyAlignment="1" applyProtection="1">
      <alignment horizontal="center" vertical="center"/>
      <protection hidden="1"/>
    </xf>
    <xf numFmtId="0" fontId="62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right" vertical="center"/>
      <protection hidden="1"/>
    </xf>
    <xf numFmtId="0" fontId="41" fillId="0" borderId="0" xfId="0" applyFont="1" applyAlignment="1" applyProtection="1">
      <alignment horizontal="left" vertical="center"/>
      <protection hidden="1"/>
    </xf>
    <xf numFmtId="0" fontId="107" fillId="2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95" fillId="0" borderId="0" xfId="0" applyFont="1" applyAlignment="1" applyProtection="1">
      <alignment horizontal="left" vertical="center"/>
      <protection hidden="1"/>
    </xf>
    <xf numFmtId="167" fontId="96" fillId="0" borderId="0" xfId="0" applyNumberFormat="1" applyFont="1" applyAlignment="1" applyProtection="1">
      <alignment horizontal="left" vertical="center"/>
      <protection hidden="1"/>
    </xf>
    <xf numFmtId="0" fontId="93" fillId="0" borderId="0" xfId="0" applyFont="1" applyAlignment="1">
      <alignment horizontal="center"/>
    </xf>
    <xf numFmtId="0" fontId="48" fillId="0" borderId="52" xfId="0" applyFont="1" applyBorder="1" applyAlignment="1">
      <alignment horizontal="center" vertical="center"/>
    </xf>
    <xf numFmtId="0" fontId="48" fillId="0" borderId="55" xfId="0" applyFont="1" applyBorder="1" applyAlignment="1">
      <alignment horizontal="center" vertical="center"/>
    </xf>
    <xf numFmtId="0" fontId="97" fillId="0" borderId="11" xfId="0" applyFont="1" applyBorder="1" applyAlignment="1">
      <alignment horizontal="center" vertical="center"/>
    </xf>
    <xf numFmtId="0" fontId="97" fillId="0" borderId="12" xfId="0" applyFont="1" applyBorder="1" applyAlignment="1">
      <alignment horizontal="center" vertical="center"/>
    </xf>
    <xf numFmtId="0" fontId="97" fillId="0" borderId="26" xfId="0" applyFont="1" applyBorder="1" applyAlignment="1">
      <alignment horizontal="center" vertical="center"/>
    </xf>
    <xf numFmtId="0" fontId="97" fillId="0" borderId="27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 vertical="center"/>
    </xf>
    <xf numFmtId="0" fontId="97" fillId="0" borderId="28" xfId="0" applyFont="1" applyBorder="1" applyAlignment="1">
      <alignment horizontal="center" vertical="center"/>
    </xf>
    <xf numFmtId="0" fontId="97" fillId="0" borderId="53" xfId="0" applyFont="1" applyBorder="1" applyAlignment="1">
      <alignment horizontal="center" vertical="center"/>
    </xf>
    <xf numFmtId="0" fontId="97" fillId="0" borderId="33" xfId="0" applyFont="1" applyBorder="1" applyAlignment="1">
      <alignment horizontal="center" vertical="center"/>
    </xf>
    <xf numFmtId="0" fontId="97" fillId="0" borderId="54" xfId="0" applyFont="1" applyBorder="1" applyAlignment="1">
      <alignment horizontal="center" vertical="center"/>
    </xf>
    <xf numFmtId="0" fontId="97" fillId="0" borderId="52" xfId="0" applyFont="1" applyBorder="1" applyAlignment="1">
      <alignment horizontal="center" vertical="center"/>
    </xf>
    <xf numFmtId="0" fontId="97" fillId="0" borderId="55" xfId="0" applyFont="1" applyBorder="1" applyAlignment="1">
      <alignment horizontal="center" vertical="center"/>
    </xf>
    <xf numFmtId="0" fontId="98" fillId="0" borderId="11" xfId="0" applyFont="1" applyBorder="1" applyAlignment="1">
      <alignment horizontal="center"/>
    </xf>
    <xf numFmtId="0" fontId="98" fillId="0" borderId="12" xfId="0" applyFont="1" applyBorder="1" applyAlignment="1">
      <alignment horizontal="center"/>
    </xf>
    <xf numFmtId="0" fontId="98" fillId="0" borderId="26" xfId="0" applyFont="1" applyBorder="1" applyAlignment="1">
      <alignment horizontal="center"/>
    </xf>
    <xf numFmtId="0" fontId="98" fillId="0" borderId="38" xfId="0" applyFont="1" applyBorder="1" applyAlignment="1">
      <alignment horizontal="center"/>
    </xf>
    <xf numFmtId="0" fontId="98" fillId="0" borderId="39" xfId="0" applyFont="1" applyBorder="1" applyAlignment="1">
      <alignment horizontal="center"/>
    </xf>
    <xf numFmtId="0" fontId="98" fillId="0" borderId="59" xfId="0" applyFont="1" applyBorder="1" applyAlignment="1">
      <alignment horizontal="center"/>
    </xf>
    <xf numFmtId="0" fontId="87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top"/>
    </xf>
    <xf numFmtId="0" fontId="48" fillId="0" borderId="0" xfId="0" applyFont="1" applyAlignment="1">
      <alignment horizontal="center" vertical="center"/>
    </xf>
    <xf numFmtId="0" fontId="89" fillId="0" borderId="0" xfId="0" applyFont="1" applyAlignment="1" applyProtection="1">
      <alignment horizontal="left" vertical="center"/>
      <protection hidden="1"/>
    </xf>
    <xf numFmtId="0" fontId="21" fillId="0" borderId="0" xfId="0" applyFont="1" applyAlignment="1">
      <alignment horizontal="right" vertical="center"/>
    </xf>
    <xf numFmtId="0" fontId="90" fillId="0" borderId="0" xfId="0" applyFont="1" applyAlignment="1" applyProtection="1">
      <alignment horizontal="left" vertical="center"/>
      <protection hidden="1"/>
    </xf>
    <xf numFmtId="0" fontId="114" fillId="0" borderId="19" xfId="0" applyFont="1" applyBorder="1" applyAlignment="1" applyProtection="1">
      <alignment horizontal="center"/>
      <protection hidden="1"/>
    </xf>
    <xf numFmtId="0" fontId="114" fillId="0" borderId="4" xfId="0" applyFont="1" applyBorder="1" applyAlignment="1" applyProtection="1">
      <alignment horizontal="center"/>
      <protection hidden="1"/>
    </xf>
    <xf numFmtId="0" fontId="114" fillId="0" borderId="25" xfId="0" applyFont="1" applyBorder="1" applyAlignment="1" applyProtection="1">
      <alignment horizontal="center"/>
      <protection hidden="1"/>
    </xf>
    <xf numFmtId="0" fontId="1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13" fillId="0" borderId="0" xfId="0" applyNumberFormat="1" applyFont="1" applyAlignment="1" applyProtection="1">
      <alignment horizontal="left" vertical="center"/>
      <protection hidden="1"/>
    </xf>
    <xf numFmtId="0" fontId="3" fillId="0" borderId="58" xfId="0" applyFont="1" applyBorder="1" applyAlignment="1">
      <alignment horizontal="center"/>
    </xf>
    <xf numFmtId="0" fontId="2" fillId="0" borderId="58" xfId="0" applyFont="1" applyBorder="1" applyAlignment="1">
      <alignment horizontal="center"/>
    </xf>
    <xf numFmtId="0" fontId="112" fillId="0" borderId="17" xfId="0" applyFont="1" applyBorder="1" applyAlignment="1" applyProtection="1">
      <alignment horizontal="center" vertical="center"/>
      <protection hidden="1"/>
    </xf>
    <xf numFmtId="0" fontId="112" fillId="0" borderId="2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 vertical="center"/>
    </xf>
    <xf numFmtId="10" fontId="67" fillId="0" borderId="3" xfId="0" applyNumberFormat="1" applyFont="1" applyBorder="1" applyAlignment="1" applyProtection="1">
      <alignment horizontal="center" vertical="center"/>
      <protection hidden="1"/>
    </xf>
    <xf numFmtId="10" fontId="67" fillId="0" borderId="17" xfId="0" applyNumberFormat="1" applyFont="1" applyBorder="1" applyAlignment="1" applyProtection="1">
      <alignment horizontal="center" vertical="center"/>
      <protection hidden="1"/>
    </xf>
    <xf numFmtId="0" fontId="70" fillId="0" borderId="3" xfId="0" applyFont="1" applyBorder="1" applyAlignment="1" applyProtection="1">
      <alignment horizontal="center" vertical="center"/>
      <protection hidden="1"/>
    </xf>
    <xf numFmtId="0" fontId="70" fillId="0" borderId="2" xfId="0" applyFont="1" applyBorder="1" applyAlignment="1" applyProtection="1">
      <alignment horizontal="center" vertical="center"/>
      <protection hidden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5" fillId="0" borderId="3" xfId="0" applyFont="1" applyBorder="1" applyAlignment="1" applyProtection="1">
      <alignment horizontal="center" vertical="center"/>
      <protection hidden="1"/>
    </xf>
    <xf numFmtId="0" fontId="55" fillId="0" borderId="2" xfId="0" applyFont="1" applyBorder="1" applyAlignment="1" applyProtection="1">
      <alignment horizontal="center" vertical="center"/>
      <protection hidden="1"/>
    </xf>
    <xf numFmtId="0" fontId="3" fillId="19" borderId="3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14" fontId="110" fillId="0" borderId="0" xfId="0" applyNumberFormat="1" applyFont="1" applyAlignment="1" applyProtection="1">
      <alignment horizontal="left" vertical="center"/>
      <protection hidden="1"/>
    </xf>
    <xf numFmtId="0" fontId="104" fillId="0" borderId="32" xfId="0" applyFont="1" applyBorder="1" applyAlignment="1" applyProtection="1">
      <alignment horizontal="center" vertical="center"/>
      <protection hidden="1"/>
    </xf>
    <xf numFmtId="0" fontId="104" fillId="0" borderId="0" xfId="0" applyFont="1" applyAlignment="1" applyProtection="1">
      <alignment horizontal="center" vertical="center"/>
      <protection hidden="1"/>
    </xf>
    <xf numFmtId="0" fontId="104" fillId="0" borderId="24" xfId="0" applyFont="1" applyBorder="1" applyAlignment="1" applyProtection="1">
      <alignment horizontal="center" vertical="center"/>
      <protection hidden="1"/>
    </xf>
    <xf numFmtId="0" fontId="47" fillId="0" borderId="32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111" fillId="0" borderId="0" xfId="0" applyFont="1" applyAlignment="1" applyProtection="1">
      <alignment horizontal="left" vertical="center"/>
      <protection hidden="1"/>
    </xf>
  </cellXfs>
  <cellStyles count="6">
    <cellStyle name="Hyperlink" xfId="5" builtinId="8"/>
    <cellStyle name="Hyperlink 2" xfId="3" xr:uid="{B0235AA1-55FC-4FC2-ACCE-4D4BC5B8C813}"/>
    <cellStyle name="Normal" xfId="0" builtinId="0"/>
    <cellStyle name="Normal 2" xfId="1" xr:uid="{91D4DA24-64EA-4CAB-99AF-8EE02289D059}"/>
    <cellStyle name="Normal 2 3" xfId="2" xr:uid="{CEE70889-8E67-4233-8A14-5CFA0B99F8C9}"/>
    <cellStyle name="Normal 3 3" xfId="4" xr:uid="{EC2601CF-4919-4CB4-B648-2D5F5B4A8BE9}"/>
  </cellStyles>
  <dxfs count="1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</dxfs>
  <tableStyles count="0" defaultTableStyle="TableStyleMedium2" defaultPivotStyle="PivotStyleLight16"/>
  <colors>
    <mruColors>
      <color rgb="FF006600"/>
      <color rgb="FF66FFFF"/>
      <color rgb="FF660066"/>
      <color rgb="FF0000FF"/>
      <color rgb="FFFF00FF"/>
      <color rgb="FF3333FF"/>
      <color rgb="FF008000"/>
      <color rgb="FFFF99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LK5t9ZQj5S6iXzVZQi6zYUhAeIj45SYI/view" TargetMode="External"/><Relationship Id="rId13" Type="http://schemas.openxmlformats.org/officeDocument/2006/relationships/hyperlink" Target="#'D4'!A3"/><Relationship Id="rId3" Type="http://schemas.openxmlformats.org/officeDocument/2006/relationships/image" Target="../media/image3.jpeg"/><Relationship Id="rId7" Type="http://schemas.openxmlformats.org/officeDocument/2006/relationships/hyperlink" Target="#'VYAKTITV VIKAS'!C4"/><Relationship Id="rId12" Type="http://schemas.openxmlformats.org/officeDocument/2006/relationships/hyperlink" Target="#'D3 BACK SIDE'!R4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hyperlink" Target="#'D4 GANIT'!E4"/><Relationship Id="rId11" Type="http://schemas.openxmlformats.org/officeDocument/2006/relationships/hyperlink" Target="#'D3 FRONT SIDE'!AC6"/><Relationship Id="rId5" Type="http://schemas.openxmlformats.org/officeDocument/2006/relationships/hyperlink" Target="#'D4 BHASHA PARYAVARAN'!E4"/><Relationship Id="rId15" Type="http://schemas.openxmlformats.org/officeDocument/2006/relationships/hyperlink" Target="#'GUN PATRAK'!I10"/><Relationship Id="rId10" Type="http://schemas.openxmlformats.org/officeDocument/2006/relationships/image" Target="../media/image4.jpeg"/><Relationship Id="rId4" Type="http://schemas.openxmlformats.org/officeDocument/2006/relationships/hyperlink" Target="#'Data Entry'!B2"/><Relationship Id="rId9" Type="http://schemas.openxmlformats.org/officeDocument/2006/relationships/hyperlink" Target="#PROBLEMS!A1"/><Relationship Id="rId14" Type="http://schemas.openxmlformats.org/officeDocument/2006/relationships/hyperlink" Target="#'MAIN PAGE'!Z4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5.jpeg"/><Relationship Id="rId1" Type="http://schemas.openxmlformats.org/officeDocument/2006/relationships/hyperlink" Target="#Index_Brijesh!F4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#'D4 GANIT'!E4"/><Relationship Id="rId13" Type="http://schemas.openxmlformats.org/officeDocument/2006/relationships/hyperlink" Target="#'MAIN PAGE'!Z4"/><Relationship Id="rId3" Type="http://schemas.microsoft.com/office/2007/relationships/hdphoto" Target="../media/hdphoto1.wdp"/><Relationship Id="rId7" Type="http://schemas.openxmlformats.org/officeDocument/2006/relationships/hyperlink" Target="#'D4 BHASHA PARYAVARAN'!E4"/><Relationship Id="rId12" Type="http://schemas.openxmlformats.org/officeDocument/2006/relationships/hyperlink" Target="#'D4'!A3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hyperlink" Target="#'Data Entry'!B2"/><Relationship Id="rId11" Type="http://schemas.openxmlformats.org/officeDocument/2006/relationships/hyperlink" Target="#'D3 BACK SIDE'!R4"/><Relationship Id="rId5" Type="http://schemas.openxmlformats.org/officeDocument/2006/relationships/image" Target="../media/image3.jpeg"/><Relationship Id="rId10" Type="http://schemas.openxmlformats.org/officeDocument/2006/relationships/hyperlink" Target="#'D3 FRONT SIDE'!AC6"/><Relationship Id="rId4" Type="http://schemas.openxmlformats.org/officeDocument/2006/relationships/hyperlink" Target="#Index_Brijesh!F4"/><Relationship Id="rId9" Type="http://schemas.openxmlformats.org/officeDocument/2006/relationships/hyperlink" Target="#'VYAKTITV VIKAS'!C4"/><Relationship Id="rId14" Type="http://schemas.openxmlformats.org/officeDocument/2006/relationships/hyperlink" Target="#'GUN PATRAK'!I10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'D3 BACK SIDE'!R4"/><Relationship Id="rId3" Type="http://schemas.openxmlformats.org/officeDocument/2006/relationships/hyperlink" Target="#'Data Entry'!B2"/><Relationship Id="rId7" Type="http://schemas.openxmlformats.org/officeDocument/2006/relationships/hyperlink" Target="#'D3 FRONT SIDE'!AC6"/><Relationship Id="rId2" Type="http://schemas.openxmlformats.org/officeDocument/2006/relationships/image" Target="../media/image3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4 GANIT'!E4"/><Relationship Id="rId10" Type="http://schemas.openxmlformats.org/officeDocument/2006/relationships/hyperlink" Target="#'MAIN PAGE'!Z4"/><Relationship Id="rId4" Type="http://schemas.openxmlformats.org/officeDocument/2006/relationships/hyperlink" Target="#'D4 BHASHA PARYAVARAN'!E4"/><Relationship Id="rId9" Type="http://schemas.openxmlformats.org/officeDocument/2006/relationships/hyperlink" Target="#'D4'!A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507999</xdr:colOff>
      <xdr:row>0</xdr:row>
      <xdr:rowOff>50800</xdr:rowOff>
    </xdr:from>
    <xdr:to>
      <xdr:col>1</xdr:col>
      <xdr:colOff>4470400</xdr:colOff>
      <xdr:row>2</xdr:row>
      <xdr:rowOff>143933</xdr:rowOff>
    </xdr:to>
    <xdr:sp macro="" textlink="">
      <xdr:nvSpPr>
        <xdr:cNvPr id="8" name="Arrow: Left-Right 7">
          <a:extLst>
            <a:ext uri="{FF2B5EF4-FFF2-40B4-BE49-F238E27FC236}">
              <a16:creationId xmlns:a16="http://schemas.microsoft.com/office/drawing/2014/main" id="{E4B4138D-96A4-4DD7-AE63-6476E25E1EFB}"/>
            </a:ext>
          </a:extLst>
        </xdr:cNvPr>
        <xdr:cNvSpPr/>
      </xdr:nvSpPr>
      <xdr:spPr>
        <a:xfrm>
          <a:off x="805179" y="50800"/>
          <a:ext cx="3962401" cy="5960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 w="12700"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gu-IN" sz="2000" b="1">
              <a:latin typeface="Wingdings" panose="05000000000000000000" pitchFamily="2" charset="2"/>
            </a:rPr>
            <a:t>®</a:t>
          </a:r>
          <a:r>
            <a:rPr lang="gu-IN" sz="1800" b="1"/>
            <a:t> સોફ્ટવેર ની વિશેષતાઓ</a:t>
          </a:r>
          <a:r>
            <a:rPr lang="en-US" sz="1800" b="1"/>
            <a:t> </a:t>
          </a:r>
          <a:r>
            <a:rPr lang="gu-IN" sz="2000" b="1">
              <a:latin typeface="Wingdings" panose="05000000000000000000" pitchFamily="2" charset="2"/>
            </a:rPr>
            <a:t>®</a:t>
          </a:r>
          <a:endParaRPr lang="en-US" sz="18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397934</xdr:colOff>
      <xdr:row>0</xdr:row>
      <xdr:rowOff>118534</xdr:rowOff>
    </xdr:from>
    <xdr:to>
      <xdr:col>3</xdr:col>
      <xdr:colOff>4411134</xdr:colOff>
      <xdr:row>2</xdr:row>
      <xdr:rowOff>110067</xdr:rowOff>
    </xdr:to>
    <xdr:sp macro="" textlink="">
      <xdr:nvSpPr>
        <xdr:cNvPr id="9" name="Arrow: Left-Right 8">
          <a:extLst>
            <a:ext uri="{FF2B5EF4-FFF2-40B4-BE49-F238E27FC236}">
              <a16:creationId xmlns:a16="http://schemas.microsoft.com/office/drawing/2014/main" id="{DBEA6012-E713-4C01-BF2F-3EA94AA60FE3}"/>
            </a:ext>
          </a:extLst>
        </xdr:cNvPr>
        <xdr:cNvSpPr/>
      </xdr:nvSpPr>
      <xdr:spPr>
        <a:xfrm>
          <a:off x="7080674" y="118534"/>
          <a:ext cx="4013200" cy="4944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1600" b="1">
              <a:latin typeface="Wingdings" panose="05000000000000000000" pitchFamily="2" charset="2"/>
            </a:rPr>
            <a:t>®</a:t>
          </a:r>
          <a:r>
            <a:rPr lang="gu-IN" sz="1400" b="1"/>
            <a:t> સોફ્ટવેર બાબતે ધ્યાનમાં રાખવાની બાબતો </a:t>
          </a:r>
          <a:r>
            <a:rPr lang="gu-IN" sz="1600" b="1">
              <a:latin typeface="Wingdings" panose="05000000000000000000" pitchFamily="2" charset="2"/>
            </a:rPr>
            <a:t>®</a:t>
          </a:r>
          <a:endParaRPr lang="en-US" sz="14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329142</xdr:colOff>
      <xdr:row>11</xdr:row>
      <xdr:rowOff>49531</xdr:rowOff>
    </xdr:from>
    <xdr:to>
      <xdr:col>11</xdr:col>
      <xdr:colOff>741045</xdr:colOff>
      <xdr:row>21</xdr:row>
      <xdr:rowOff>201931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B136AAA6-E30E-55FF-2B15-BAFF05CA6EDB}"/>
            </a:ext>
          </a:extLst>
        </xdr:cNvPr>
        <xdr:cNvGrpSpPr/>
      </xdr:nvGrpSpPr>
      <xdr:grpSpPr>
        <a:xfrm>
          <a:off x="11774382" y="3204211"/>
          <a:ext cx="4679103" cy="3017520"/>
          <a:chOff x="11774382" y="3204211"/>
          <a:chExt cx="4679103" cy="3017520"/>
        </a:xfrm>
      </xdr:grpSpPr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4FADE175-3965-43D0-B40A-3E2530C8918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108" t="1449" r="18107" b="2897"/>
          <a:stretch/>
        </xdr:blipFill>
        <xdr:spPr>
          <a:xfrm>
            <a:off x="11774382" y="3506471"/>
            <a:ext cx="1833033" cy="1743709"/>
          </a:xfrm>
          <a:prstGeom prst="rect">
            <a:avLst/>
          </a:prstGeom>
          <a:ln w="19050">
            <a:solidFill>
              <a:srgbClr val="FFFF00"/>
            </a:solidFill>
          </a:ln>
          <a:scene3d>
            <a:camera prst="orthographicFront"/>
            <a:lightRig rig="threePt" dir="t"/>
          </a:scene3d>
          <a:sp3d>
            <a:bevelT w="101600" prst="riblet"/>
          </a:sp3d>
        </xdr:spPr>
      </xdr:pic>
      <xdr:grpSp>
        <xdr:nvGrpSpPr>
          <xdr:cNvPr id="5" name="Group 4">
            <a:extLst>
              <a:ext uri="{FF2B5EF4-FFF2-40B4-BE49-F238E27FC236}">
                <a16:creationId xmlns:a16="http://schemas.microsoft.com/office/drawing/2014/main" id="{26DD1176-D164-4023-BB29-19DB49700B49}"/>
              </a:ext>
            </a:extLst>
          </xdr:cNvPr>
          <xdr:cNvGrpSpPr/>
        </xdr:nvGrpSpPr>
        <xdr:grpSpPr>
          <a:xfrm>
            <a:off x="13244402" y="3956896"/>
            <a:ext cx="829738" cy="490217"/>
            <a:chOff x="8809562" y="7288741"/>
            <a:chExt cx="829738" cy="501647"/>
          </a:xfrm>
        </xdr:grpSpPr>
        <xdr:sp macro="" textlink="">
          <xdr:nvSpPr>
            <xdr:cNvPr id="11" name="Arrow: Chevron 10">
              <a:extLst>
                <a:ext uri="{FF2B5EF4-FFF2-40B4-BE49-F238E27FC236}">
                  <a16:creationId xmlns:a16="http://schemas.microsoft.com/office/drawing/2014/main" id="{32940ECA-6109-4049-BEBA-A8A61EE8A3ED}"/>
                </a:ext>
              </a:extLst>
            </xdr:cNvPr>
            <xdr:cNvSpPr/>
          </xdr:nvSpPr>
          <xdr:spPr>
            <a:xfrm flipH="1">
              <a:off x="8809562" y="7288741"/>
              <a:ext cx="330200" cy="493184"/>
            </a:xfrm>
            <a:prstGeom prst="chevron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12" name="Arrow: Chevron 11">
              <a:extLst>
                <a:ext uri="{FF2B5EF4-FFF2-40B4-BE49-F238E27FC236}">
                  <a16:creationId xmlns:a16="http://schemas.microsoft.com/office/drawing/2014/main" id="{82D01D28-F623-4B59-8280-8678B1D8CBA4}"/>
                </a:ext>
              </a:extLst>
            </xdr:cNvPr>
            <xdr:cNvSpPr/>
          </xdr:nvSpPr>
          <xdr:spPr>
            <a:xfrm flipH="1">
              <a:off x="9080500" y="7297204"/>
              <a:ext cx="330200" cy="493184"/>
            </a:xfrm>
            <a:prstGeom prst="chevron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13" name="Rectangle 12">
              <a:extLst>
                <a:ext uri="{FF2B5EF4-FFF2-40B4-BE49-F238E27FC236}">
                  <a16:creationId xmlns:a16="http://schemas.microsoft.com/office/drawing/2014/main" id="{BF6194C7-603C-4B79-ADA5-B397CD79BEE6}"/>
                </a:ext>
              </a:extLst>
            </xdr:cNvPr>
            <xdr:cNvSpPr/>
          </xdr:nvSpPr>
          <xdr:spPr>
            <a:xfrm>
              <a:off x="9300634" y="7416799"/>
              <a:ext cx="338666" cy="271993"/>
            </a:xfrm>
            <a:prstGeom prst="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B81BA20C-F1C2-40A3-B3B2-248DD1EA451D}"/>
              </a:ext>
            </a:extLst>
          </xdr:cNvPr>
          <xdr:cNvSpPr/>
        </xdr:nvSpPr>
        <xdr:spPr>
          <a:xfrm>
            <a:off x="13687425" y="320421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4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4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4</xdr:col>
      <xdr:colOff>259079</xdr:colOff>
      <xdr:row>0</xdr:row>
      <xdr:rowOff>167640</xdr:rowOff>
    </xdr:from>
    <xdr:to>
      <xdr:col>8</xdr:col>
      <xdr:colOff>3520</xdr:colOff>
      <xdr:row>10</xdr:row>
      <xdr:rowOff>68580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A07B730C-8F58-F3D5-C60C-EAF2BB19D3C1}"/>
            </a:ext>
          </a:extLst>
        </xdr:cNvPr>
        <xdr:cNvGrpSpPr/>
      </xdr:nvGrpSpPr>
      <xdr:grpSpPr>
        <a:xfrm>
          <a:off x="11704319" y="167640"/>
          <a:ext cx="2182841" cy="2819400"/>
          <a:chOff x="11704319" y="167640"/>
          <a:chExt cx="2182841" cy="27813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96E7DB46-2A84-E326-21A9-10D0C185418F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7696AAC1-AEE3-9155-5D88-ACA6B72FAADD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9E4A02A1-8994-D378-BED2-8AFBA01F381C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34EA7A44-CDC6-64C9-0E20-10FBB44EE18F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DB9DDF99-D4EA-8027-D701-4B5F7A0130CD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11</xdr:col>
      <xdr:colOff>108585</xdr:colOff>
      <xdr:row>9</xdr:row>
      <xdr:rowOff>150494</xdr:rowOff>
    </xdr:from>
    <xdr:to>
      <xdr:col>15</xdr:col>
      <xdr:colOff>495300</xdr:colOff>
      <xdr:row>15</xdr:row>
      <xdr:rowOff>53340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C3E67705-65E5-D1A8-7B1C-7634D2F9D8AC}"/>
            </a:ext>
          </a:extLst>
        </xdr:cNvPr>
        <xdr:cNvGrpSpPr/>
      </xdr:nvGrpSpPr>
      <xdr:grpSpPr>
        <a:xfrm>
          <a:off x="15821025" y="2825114"/>
          <a:ext cx="4516755" cy="1343026"/>
          <a:chOff x="14197965" y="2741294"/>
          <a:chExt cx="4516755" cy="1343026"/>
        </a:xfrm>
      </xdr:grpSpPr>
      <xdr:sp macro="" textlink="">
        <xdr:nvSpPr>
          <xdr:cNvPr id="2" name="Rectangle 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CD438505-94FF-4723-8B69-BB33006A6260}"/>
              </a:ext>
            </a:extLst>
          </xdr:cNvPr>
          <xdr:cNvSpPr/>
        </xdr:nvSpPr>
        <xdr:spPr>
          <a:xfrm>
            <a:off x="14197965" y="2741294"/>
            <a:ext cx="2076450" cy="603885"/>
          </a:xfrm>
          <a:prstGeom prst="rect">
            <a:avLst/>
          </a:prstGeom>
          <a:ln>
            <a:noFill/>
          </a:ln>
          <a:effectLst>
            <a:outerShdw blurRad="225425" dist="50800" dir="5220000" algn="ctr">
              <a:srgbClr val="000000">
                <a:alpha val="33000"/>
              </a:srgbClr>
            </a:outerShdw>
          </a:effectLst>
          <a:scene3d>
            <a:camera prst="perspectiveFront" fov="3300000">
              <a:rot lat="486000" lon="19530000" rev="174000"/>
            </a:camera>
            <a:lightRig rig="harsh" dir="t">
              <a:rot lat="0" lon="0" rev="3000000"/>
            </a:lightRig>
          </a:scene3d>
          <a:sp3d extrusionH="254000" contourW="19050">
            <a:bevelT w="82550" h="44450" prst="angle"/>
            <a:bevelB w="82550" h="44450" prst="angle"/>
            <a:contourClr>
              <a:srgbClr val="FFFFFF"/>
            </a:contourClr>
          </a:sp3d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rgbClr val="C00000"/>
                </a:solidFill>
              </a:rPr>
              <a:t>SHREE_GUJ_OTF_750 FONT</a:t>
            </a:r>
          </a:p>
          <a:p>
            <a:pPr algn="ctr"/>
            <a:r>
              <a:rPr lang="en-IN" sz="1600" b="1">
                <a:solidFill>
                  <a:srgbClr val="C00000"/>
                </a:solidFill>
              </a:rPr>
              <a:t>DOWNLOAD</a:t>
            </a:r>
            <a:r>
              <a:rPr lang="en-IN" sz="1600" b="1" baseline="0">
                <a:solidFill>
                  <a:srgbClr val="C00000"/>
                </a:solidFill>
              </a:rPr>
              <a:t> HERE</a:t>
            </a:r>
            <a:endParaRPr lang="en-IN" sz="1600" b="1">
              <a:solidFill>
                <a:srgbClr val="C00000"/>
              </a:solidFill>
            </a:endParaRPr>
          </a:p>
        </xdr:txBody>
      </xdr:sp>
      <xdr:cxnSp macro="">
        <xdr:nvCxnSpPr>
          <xdr:cNvPr id="22" name="Straight Arrow Connector 21">
            <a:extLst>
              <a:ext uri="{FF2B5EF4-FFF2-40B4-BE49-F238E27FC236}">
                <a16:creationId xmlns:a16="http://schemas.microsoft.com/office/drawing/2014/main" id="{657733D3-5993-4DD7-916B-014846D4CA62}"/>
              </a:ext>
            </a:extLst>
          </xdr:cNvPr>
          <xdr:cNvCxnSpPr/>
        </xdr:nvCxnSpPr>
        <xdr:spPr>
          <a:xfrm flipH="1" flipV="1">
            <a:off x="15841979" y="3133725"/>
            <a:ext cx="361950" cy="375285"/>
          </a:xfrm>
          <a:prstGeom prst="straightConnector1">
            <a:avLst/>
          </a:prstGeom>
          <a:ln w="38100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D48EF778-5F27-4564-A1B7-0283C5EFA13A}"/>
              </a:ext>
            </a:extLst>
          </xdr:cNvPr>
          <xdr:cNvSpPr txBox="1"/>
        </xdr:nvSpPr>
        <xdr:spPr>
          <a:xfrm>
            <a:off x="16110584" y="3198494"/>
            <a:ext cx="2604136" cy="88582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gu-IN" sz="1400" b="1">
                <a:solidFill>
                  <a:srgbClr val="0000FF"/>
                </a:solidFill>
              </a:rPr>
              <a:t>આ ફોન્ટ કમ્પ્યુટરમાં ઇન્સ્ટોલ હોવા જોઈએ.</a:t>
            </a:r>
            <a:endParaRPr lang="en-IN" sz="1400" b="1">
              <a:solidFill>
                <a:srgbClr val="0000FF"/>
              </a:solidFill>
            </a:endParaRPr>
          </a:p>
        </xdr:txBody>
      </xdr:sp>
    </xdr:grpSp>
    <xdr:clientData/>
  </xdr:twoCellAnchor>
  <xdr:twoCellAnchor>
    <xdr:from>
      <xdr:col>12</xdr:col>
      <xdr:colOff>304800</xdr:colOff>
      <xdr:row>15</xdr:row>
      <xdr:rowOff>30480</xdr:rowOff>
    </xdr:from>
    <xdr:to>
      <xdr:col>13</xdr:col>
      <xdr:colOff>670560</xdr:colOff>
      <xdr:row>18</xdr:row>
      <xdr:rowOff>111760</xdr:rowOff>
    </xdr:to>
    <xdr:sp macro="" textlink="">
      <xdr:nvSpPr>
        <xdr:cNvPr id="6" name="Rectangle 5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ED5331F1-4E91-4233-A88F-A1F359F8F3F0}"/>
            </a:ext>
          </a:extLst>
        </xdr:cNvPr>
        <xdr:cNvSpPr/>
      </xdr:nvSpPr>
      <xdr:spPr>
        <a:xfrm>
          <a:off x="17792700" y="4145280"/>
          <a:ext cx="1249680" cy="1270000"/>
        </a:xfrm>
        <a:prstGeom prst="rect">
          <a:avLst/>
        </a:prstGeom>
        <a:blipFill>
          <a:blip xmlns:r="http://schemas.openxmlformats.org/officeDocument/2006/relationships" r:embed="rId10"/>
          <a:tile tx="0" ty="0" sx="100000" sy="100000" flip="none" algn="tl"/>
        </a:blip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Problems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Solutions</a:t>
          </a:r>
          <a:endParaRPr lang="en-IN" sz="2000" b="1">
            <a:solidFill>
              <a:srgbClr val="0000CC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161925</xdr:colOff>
      <xdr:row>0</xdr:row>
      <xdr:rowOff>182879</xdr:rowOff>
    </xdr:from>
    <xdr:to>
      <xdr:col>11</xdr:col>
      <xdr:colOff>1638300</xdr:colOff>
      <xdr:row>8</xdr:row>
      <xdr:rowOff>228600</xdr:rowOff>
    </xdr:to>
    <xdr:grpSp>
      <xdr:nvGrpSpPr>
        <xdr:cNvPr id="32" name="Group 31">
          <a:extLst>
            <a:ext uri="{FF2B5EF4-FFF2-40B4-BE49-F238E27FC236}">
              <a16:creationId xmlns:a16="http://schemas.microsoft.com/office/drawing/2014/main" id="{E992D621-8020-29BB-CB52-37FD458D875B}"/>
            </a:ext>
          </a:extLst>
        </xdr:cNvPr>
        <xdr:cNvGrpSpPr/>
      </xdr:nvGrpSpPr>
      <xdr:grpSpPr>
        <a:xfrm>
          <a:off x="14045565" y="182879"/>
          <a:ext cx="3305175" cy="2484121"/>
          <a:chOff x="14045565" y="182879"/>
          <a:chExt cx="3305175" cy="2484121"/>
        </a:xfrm>
      </xdr:grpSpPr>
      <xdr:sp macro="" textlink="">
        <xdr:nvSpPr>
          <xdr:cNvPr id="31" name="Rectangle 30">
            <a:extLst>
              <a:ext uri="{FF2B5EF4-FFF2-40B4-BE49-F238E27FC236}">
                <a16:creationId xmlns:a16="http://schemas.microsoft.com/office/drawing/2014/main" id="{44DAAB6B-F9EF-97F4-FE8A-2C99265CD55A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4" name="Rectangle 33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FC561F46-3DAB-5025-5E36-A3580D635F6D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E7933EDE-A06A-4955-AB1D-C0B4358F7A6C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AEB6EB6F-56B9-4E41-92AD-B63197A29AF5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62C8484E-7ED3-FCC6-56F7-446A49BF8A46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7" name="Rectangle 26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98B9E3A3-27BE-E663-467E-7490E6D4EA11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30480</xdr:colOff>
      <xdr:row>1</xdr:row>
      <xdr:rowOff>289560</xdr:rowOff>
    </xdr:from>
    <xdr:to>
      <xdr:col>15</xdr:col>
      <xdr:colOff>274320</xdr:colOff>
      <xdr:row>7</xdr:row>
      <xdr:rowOff>60960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E8BAF0-2AE9-4BF2-B65D-B7EC112D7FAE}"/>
            </a:ext>
          </a:extLst>
        </xdr:cNvPr>
        <xdr:cNvSpPr/>
      </xdr:nvSpPr>
      <xdr:spPr>
        <a:xfrm>
          <a:off x="7955280" y="487680"/>
          <a:ext cx="1463040" cy="126492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586740</xdr:colOff>
      <xdr:row>8</xdr:row>
      <xdr:rowOff>160020</xdr:rowOff>
    </xdr:from>
    <xdr:to>
      <xdr:col>21</xdr:col>
      <xdr:colOff>177165</xdr:colOff>
      <xdr:row>16</xdr:row>
      <xdr:rowOff>220980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71E6A08D-5B65-4A7D-B70E-702B157A01F2}"/>
            </a:ext>
          </a:extLst>
        </xdr:cNvPr>
        <xdr:cNvGrpSpPr/>
      </xdr:nvGrpSpPr>
      <xdr:grpSpPr>
        <a:xfrm>
          <a:off x="7901940" y="2118360"/>
          <a:ext cx="5076825" cy="1988820"/>
          <a:chOff x="6472767" y="6470650"/>
          <a:chExt cx="5641128" cy="3705860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40534619-A7D2-5A88-9322-15E570344745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6" name="Picture 5">
              <a:extLst>
                <a:ext uri="{FF2B5EF4-FFF2-40B4-BE49-F238E27FC236}">
                  <a16:creationId xmlns:a16="http://schemas.microsoft.com/office/drawing/2014/main" id="{42D440E0-0056-4E8D-F023-3E1DBDF015D7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7" name="Arrow: Chevron 6">
              <a:extLst>
                <a:ext uri="{FF2B5EF4-FFF2-40B4-BE49-F238E27FC236}">
                  <a16:creationId xmlns:a16="http://schemas.microsoft.com/office/drawing/2014/main" id="{AA9446AF-58F8-3D11-5664-B75553BC0A99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8" name="Arrow: Chevron 7">
              <a:extLst>
                <a:ext uri="{FF2B5EF4-FFF2-40B4-BE49-F238E27FC236}">
                  <a16:creationId xmlns:a16="http://schemas.microsoft.com/office/drawing/2014/main" id="{1A27E940-A320-3A64-BA9F-8B24714F9049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A8134252-F32C-9040-B11D-EB08AAD56E58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18B825B0-5DEF-91AA-B30D-A007D568716F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388620</xdr:colOff>
      <xdr:row>3</xdr:row>
      <xdr:rowOff>60960</xdr:rowOff>
    </xdr:from>
    <xdr:to>
      <xdr:col>11</xdr:col>
      <xdr:colOff>403860</xdr:colOff>
      <xdr:row>5</xdr:row>
      <xdr:rowOff>312420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0BCC4F-9C13-FA1D-B8C4-07149C354E9A}"/>
            </a:ext>
          </a:extLst>
        </xdr:cNvPr>
        <xdr:cNvSpPr/>
      </xdr:nvSpPr>
      <xdr:spPr>
        <a:xfrm>
          <a:off x="11711940" y="1470660"/>
          <a:ext cx="944880" cy="10134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152400</xdr:colOff>
      <xdr:row>3</xdr:row>
      <xdr:rowOff>0</xdr:rowOff>
    </xdr:from>
    <xdr:to>
      <xdr:col>15</xdr:col>
      <xdr:colOff>506441</xdr:colOff>
      <xdr:row>10</xdr:row>
      <xdr:rowOff>289560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16FF59E7-B0DC-440B-B0BA-F651D0251505}"/>
            </a:ext>
          </a:extLst>
        </xdr:cNvPr>
        <xdr:cNvGrpSpPr/>
      </xdr:nvGrpSpPr>
      <xdr:grpSpPr>
        <a:xfrm>
          <a:off x="13121640" y="1409700"/>
          <a:ext cx="2182841" cy="2819400"/>
          <a:chOff x="11704319" y="167640"/>
          <a:chExt cx="2182841" cy="2781300"/>
        </a:xfrm>
      </xdr:grpSpPr>
      <xdr:sp macro="" textlink="">
        <xdr:nvSpPr>
          <xdr:cNvPr id="10" name="Rectangle 9">
            <a:extLst>
              <a:ext uri="{FF2B5EF4-FFF2-40B4-BE49-F238E27FC236}">
                <a16:creationId xmlns:a16="http://schemas.microsoft.com/office/drawing/2014/main" id="{F9D0AA8A-7F12-1612-F9F6-8FF8AC7E24D6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1" name="Rectangle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3068D6CC-FC37-9CB2-C4AD-CABFF9BD7690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531E4053-D999-E31B-6FD3-6F4228B75BD2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3" name="Rectangle 12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1DC78B1D-99E6-CE5D-EEB1-2A4DBC736021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81EBE035-38BF-F128-B4C6-ED967BFFB1D0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15</xdr:col>
      <xdr:colOff>548640</xdr:colOff>
      <xdr:row>2</xdr:row>
      <xdr:rowOff>510540</xdr:rowOff>
    </xdr:from>
    <xdr:to>
      <xdr:col>20</xdr:col>
      <xdr:colOff>577215</xdr:colOff>
      <xdr:row>9</xdr:row>
      <xdr:rowOff>259081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C716220C-077A-4055-927B-3EE92AD47B00}"/>
            </a:ext>
          </a:extLst>
        </xdr:cNvPr>
        <xdr:cNvGrpSpPr/>
      </xdr:nvGrpSpPr>
      <xdr:grpSpPr>
        <a:xfrm>
          <a:off x="15346680" y="1402080"/>
          <a:ext cx="3305175" cy="2484121"/>
          <a:chOff x="14045565" y="182879"/>
          <a:chExt cx="3305175" cy="2484121"/>
        </a:xfrm>
      </xdr:grpSpPr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BB16E758-1A1F-8A99-84C2-F4E012A90D13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3BA7F687-1421-34D6-3994-ADBF78AD7F9A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949A803D-94CF-C1EB-78CC-84A9209086C8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15AAFAA2-0D13-5495-EC4E-7946A0FF97E4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D8CA73F3-6008-8D9D-0B20-6B5200021593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4993A652-A96C-BBE5-3D1B-C018C0EF09A6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476250</xdr:colOff>
      <xdr:row>1</xdr:row>
      <xdr:rowOff>38100</xdr:rowOff>
    </xdr:from>
    <xdr:to>
      <xdr:col>32</xdr:col>
      <xdr:colOff>535305</xdr:colOff>
      <xdr:row>1</xdr:row>
      <xdr:rowOff>1122045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5BB71A3-E7EE-446A-B9E2-204B90415BA9}"/>
            </a:ext>
          </a:extLst>
        </xdr:cNvPr>
        <xdr:cNvSpPr/>
      </xdr:nvSpPr>
      <xdr:spPr>
        <a:xfrm>
          <a:off x="10067925" y="342900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30</xdr:col>
      <xdr:colOff>449580</xdr:colOff>
      <xdr:row>1</xdr:row>
      <xdr:rowOff>1409700</xdr:rowOff>
    </xdr:from>
    <xdr:to>
      <xdr:col>34</xdr:col>
      <xdr:colOff>194021</xdr:colOff>
      <xdr:row>11</xdr:row>
      <xdr:rowOff>129540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14AA69D3-3C85-48E4-B2A0-D1C5897B9229}"/>
            </a:ext>
          </a:extLst>
        </xdr:cNvPr>
        <xdr:cNvGrpSpPr/>
      </xdr:nvGrpSpPr>
      <xdr:grpSpPr>
        <a:xfrm>
          <a:off x="10370820" y="1714500"/>
          <a:ext cx="2182841" cy="2819400"/>
          <a:chOff x="11704319" y="167640"/>
          <a:chExt cx="2182841" cy="27813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FB958E7A-9FB5-66CE-C17B-69A98B09E724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EF329B3-EDEB-22F9-9DD6-7E2F8A0E0325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6AE99ED7-FA68-65E8-837D-83BB7F7A4CBF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D5E254C5-B967-2849-E556-C6B917EC0669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A1642EBD-FA6B-5CFB-1DEB-B36E188E858C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34</xdr:col>
      <xdr:colOff>251460</xdr:colOff>
      <xdr:row>1</xdr:row>
      <xdr:rowOff>1402080</xdr:rowOff>
    </xdr:from>
    <xdr:to>
      <xdr:col>39</xdr:col>
      <xdr:colOff>508635</xdr:colOff>
      <xdr:row>10</xdr:row>
      <xdr:rowOff>15241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96D09214-13D0-40D6-99B9-8E15B67C000A}"/>
            </a:ext>
          </a:extLst>
        </xdr:cNvPr>
        <xdr:cNvGrpSpPr/>
      </xdr:nvGrpSpPr>
      <xdr:grpSpPr>
        <a:xfrm>
          <a:off x="12611100" y="1706880"/>
          <a:ext cx="3305175" cy="2484121"/>
          <a:chOff x="14045565" y="182879"/>
          <a:chExt cx="3305175" cy="2484121"/>
        </a:xfrm>
      </xdr:grpSpPr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68B511F8-537F-6F56-0B99-9920D1332788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9" name="Rectangle 2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E9A51C4-DDE8-AA44-66B1-0165813CAB33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55B2CC0-3940-2E46-FF7B-1CDC25627198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199EF0BC-DE87-A742-DFBC-B1B5B525EFAC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EF968457-6882-93CC-0890-98FBE9789162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33" name="Rectangle 3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8C765923-626F-FCE2-BCE7-193CE655E7F8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468630</xdr:colOff>
      <xdr:row>1</xdr:row>
      <xdr:rowOff>0</xdr:rowOff>
    </xdr:from>
    <xdr:to>
      <xdr:col>29</xdr:col>
      <xdr:colOff>527685</xdr:colOff>
      <xdr:row>1</xdr:row>
      <xdr:rowOff>1083945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218C4A-3782-4DB1-A19D-ADFB626CC0F7}"/>
            </a:ext>
          </a:extLst>
        </xdr:cNvPr>
        <xdr:cNvSpPr/>
      </xdr:nvSpPr>
      <xdr:spPr>
        <a:xfrm>
          <a:off x="9869805" y="304800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27</xdr:col>
      <xdr:colOff>441960</xdr:colOff>
      <xdr:row>1</xdr:row>
      <xdr:rowOff>1409700</xdr:rowOff>
    </xdr:from>
    <xdr:to>
      <xdr:col>31</xdr:col>
      <xdr:colOff>186401</xdr:colOff>
      <xdr:row>11</xdr:row>
      <xdr:rowOff>129540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04638C69-B9D9-4044-A27F-87D0968FCA42}"/>
            </a:ext>
          </a:extLst>
        </xdr:cNvPr>
        <xdr:cNvGrpSpPr/>
      </xdr:nvGrpSpPr>
      <xdr:grpSpPr>
        <a:xfrm>
          <a:off x="10218420" y="1714500"/>
          <a:ext cx="2182841" cy="2819400"/>
          <a:chOff x="11704319" y="167640"/>
          <a:chExt cx="2182841" cy="27813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65963253-69C0-C422-1E0F-FA3A3DF38136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464BEB14-CCB2-A89F-FC4A-CFEE40BA1D30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478322A6-BCD8-6B87-8F49-F5A7790BDA9E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177C4928-90B7-9EA6-806E-80DCA301C7A7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92271FF3-EE46-2ED3-9C91-D9A172966F59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31</xdr:col>
      <xdr:colOff>228600</xdr:colOff>
      <xdr:row>1</xdr:row>
      <xdr:rowOff>1402080</xdr:rowOff>
    </xdr:from>
    <xdr:to>
      <xdr:col>36</xdr:col>
      <xdr:colOff>485775</xdr:colOff>
      <xdr:row>10</xdr:row>
      <xdr:rowOff>15241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4D6DE672-61D8-475D-ACBE-84BB05368531}"/>
            </a:ext>
          </a:extLst>
        </xdr:cNvPr>
        <xdr:cNvGrpSpPr/>
      </xdr:nvGrpSpPr>
      <xdr:grpSpPr>
        <a:xfrm>
          <a:off x="12443460" y="1706880"/>
          <a:ext cx="3305175" cy="2484121"/>
          <a:chOff x="14045565" y="182879"/>
          <a:chExt cx="3305175" cy="2484121"/>
        </a:xfrm>
      </xdr:grpSpPr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6665DAE7-7855-5814-99C9-7454ADBF4A1F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9" name="Rectangle 2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8A82AAA5-AA20-2547-608A-E273B817EB24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3410020-7EAE-3D38-6A2F-12A3655BB62B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BDD0B31-42AE-E178-AA77-A5B6A3F02361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5DCDD906-C712-FF91-759F-5CD2DF310EED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33" name="Rectangle 3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3D131C79-C62D-DDB6-C4BA-E3279185A7F5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304800</xdr:colOff>
      <xdr:row>1</xdr:row>
      <xdr:rowOff>182880</xdr:rowOff>
    </xdr:from>
    <xdr:to>
      <xdr:col>19</xdr:col>
      <xdr:colOff>363855</xdr:colOff>
      <xdr:row>1</xdr:row>
      <xdr:rowOff>1266825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391618F-E55E-4304-BE56-21BD8BCF05FD}"/>
            </a:ext>
          </a:extLst>
        </xdr:cNvPr>
        <xdr:cNvSpPr/>
      </xdr:nvSpPr>
      <xdr:spPr>
        <a:xfrm>
          <a:off x="6972300" y="586740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17</xdr:col>
      <xdr:colOff>175260</xdr:colOff>
      <xdr:row>2</xdr:row>
      <xdr:rowOff>76200</xdr:rowOff>
    </xdr:from>
    <xdr:to>
      <xdr:col>20</xdr:col>
      <xdr:colOff>529301</xdr:colOff>
      <xdr:row>14</xdr:row>
      <xdr:rowOff>114300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F4F1FC45-B9F9-4425-8589-DC1CB189BCC7}"/>
            </a:ext>
          </a:extLst>
        </xdr:cNvPr>
        <xdr:cNvGrpSpPr/>
      </xdr:nvGrpSpPr>
      <xdr:grpSpPr>
        <a:xfrm>
          <a:off x="6842760" y="2750820"/>
          <a:ext cx="2182841" cy="2819400"/>
          <a:chOff x="11704319" y="167640"/>
          <a:chExt cx="2182841" cy="27813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A8CBA7F-1F1E-A0D4-A7D5-CD7FC610E3BF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D34D7BF-BFA3-AD39-5E86-98DA63E1087B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E22787BE-39EB-F1B5-E3E3-6237774AF114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50D368B-5297-03FA-6713-0C95DAE19C2D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58DECE7D-E1CB-8D0B-768D-0F41B5AA53DF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20</xdr:col>
      <xdr:colOff>601980</xdr:colOff>
      <xdr:row>2</xdr:row>
      <xdr:rowOff>68580</xdr:rowOff>
    </xdr:from>
    <xdr:to>
      <xdr:col>26</xdr:col>
      <xdr:colOff>249555</xdr:colOff>
      <xdr:row>13</xdr:row>
      <xdr:rowOff>1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7E9A7E79-32FE-479D-A8ED-CC259DE50CF3}"/>
            </a:ext>
          </a:extLst>
        </xdr:cNvPr>
        <xdr:cNvGrpSpPr/>
      </xdr:nvGrpSpPr>
      <xdr:grpSpPr>
        <a:xfrm>
          <a:off x="9098280" y="2743200"/>
          <a:ext cx="3305175" cy="2484121"/>
          <a:chOff x="14045565" y="182879"/>
          <a:chExt cx="3305175" cy="2484121"/>
        </a:xfrm>
      </xdr:grpSpPr>
      <xdr:sp macro="" textlink="">
        <xdr:nvSpPr>
          <xdr:cNvPr id="17" name="Rectangle 16">
            <a:extLst>
              <a:ext uri="{FF2B5EF4-FFF2-40B4-BE49-F238E27FC236}">
                <a16:creationId xmlns:a16="http://schemas.microsoft.com/office/drawing/2014/main" id="{572A2604-AF61-A4CF-7C8B-2E594300AA4D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7FD23CD-B362-7ACA-330F-DA815D22EC91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E61716B0-ED05-0A73-C8D3-F17E15195A25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4F7FF38-B367-FC1F-8723-014F1AD993A2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315E6FBF-41CB-6E87-3650-4F34F079B84F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2" name="Rectangle 21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B7D8E568-F489-FB81-C29C-D576751B114D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28574</xdr:colOff>
      <xdr:row>2</xdr:row>
      <xdr:rowOff>76200</xdr:rowOff>
    </xdr:from>
    <xdr:to>
      <xdr:col>8</xdr:col>
      <xdr:colOff>19049</xdr:colOff>
      <xdr:row>3</xdr:row>
      <xdr:rowOff>238125</xdr:rowOff>
    </xdr:to>
    <xdr:sp macro="" textlink="">
      <xdr:nvSpPr>
        <xdr:cNvPr id="2" name="Rounded Rectangle 2">
          <a:extLst>
            <a:ext uri="{FF2B5EF4-FFF2-40B4-BE49-F238E27FC236}">
              <a16:creationId xmlns:a16="http://schemas.microsoft.com/office/drawing/2014/main" id="{AA6E3B10-FDFB-40C4-9A87-3AE4F11AA83B}"/>
            </a:ext>
          </a:extLst>
        </xdr:cNvPr>
        <xdr:cNvSpPr/>
      </xdr:nvSpPr>
      <xdr:spPr>
        <a:xfrm>
          <a:off x="2162174" y="371475"/>
          <a:ext cx="1819275" cy="504825"/>
        </a:xfrm>
        <a:prstGeom prst="roundRect">
          <a:avLst/>
        </a:prstGeom>
        <a:noFill/>
        <a:scene3d>
          <a:camera prst="obliqueBottomRight"/>
          <a:lightRig rig="threePt" dir="t"/>
        </a:scene3d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28</xdr:col>
      <xdr:colOff>40005</xdr:colOff>
      <xdr:row>8</xdr:row>
      <xdr:rowOff>0</xdr:rowOff>
    </xdr:from>
    <xdr:to>
      <xdr:col>28</xdr:col>
      <xdr:colOff>1318260</xdr:colOff>
      <xdr:row>11</xdr:row>
      <xdr:rowOff>117838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1593C1F-47C0-4E46-BE41-09DB8BBC623D}"/>
            </a:ext>
          </a:extLst>
        </xdr:cNvPr>
        <xdr:cNvSpPr/>
      </xdr:nvSpPr>
      <xdr:spPr>
        <a:xfrm>
          <a:off x="15633791" y="2435679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27</xdr:col>
      <xdr:colOff>381000</xdr:colOff>
      <xdr:row>12</xdr:row>
      <xdr:rowOff>21771</xdr:rowOff>
    </xdr:from>
    <xdr:to>
      <xdr:col>28</xdr:col>
      <xdr:colOff>1954241</xdr:colOff>
      <xdr:row>20</xdr:row>
      <xdr:rowOff>54428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870296A7-D485-4670-8425-0C61C1718B73}"/>
            </a:ext>
          </a:extLst>
        </xdr:cNvPr>
        <xdr:cNvGrpSpPr/>
      </xdr:nvGrpSpPr>
      <xdr:grpSpPr>
        <a:xfrm>
          <a:off x="15435943" y="3744685"/>
          <a:ext cx="2182841" cy="2819400"/>
          <a:chOff x="11704319" y="167640"/>
          <a:chExt cx="2182841" cy="27813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7EC372B8-AC3A-574F-84BD-B1C966821072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4BC294D-DC2B-B290-4887-3521D8C0FEBF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EA513AD0-E9EF-4B5C-E03F-ECCA9B7799ED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817B1C13-E2EC-165F-D046-35C6299DA913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9B1D484E-1ACE-86B5-64B8-C7DE65469BDB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28</xdr:col>
      <xdr:colOff>2046514</xdr:colOff>
      <xdr:row>12</xdr:row>
      <xdr:rowOff>10885</xdr:rowOff>
    </xdr:from>
    <xdr:to>
      <xdr:col>34</xdr:col>
      <xdr:colOff>202746</xdr:colOff>
      <xdr:row>19</xdr:row>
      <xdr:rowOff>56606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8BA03065-2933-4C95-BA8F-F405071CDED0}"/>
            </a:ext>
          </a:extLst>
        </xdr:cNvPr>
        <xdr:cNvGrpSpPr/>
      </xdr:nvGrpSpPr>
      <xdr:grpSpPr>
        <a:xfrm>
          <a:off x="17711057" y="3733799"/>
          <a:ext cx="3305175" cy="2484121"/>
          <a:chOff x="14045565" y="182879"/>
          <a:chExt cx="3305175" cy="2484121"/>
        </a:xfrm>
      </xdr:grpSpPr>
      <xdr:sp macro="" textlink="">
        <xdr:nvSpPr>
          <xdr:cNvPr id="29" name="Rectangle 28">
            <a:extLst>
              <a:ext uri="{FF2B5EF4-FFF2-40B4-BE49-F238E27FC236}">
                <a16:creationId xmlns:a16="http://schemas.microsoft.com/office/drawing/2014/main" id="{B395487D-B13E-E2CD-25D1-F438CF860423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0" name="Rectangle 2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9657F832-C9E5-49DE-3263-DEF857452F39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7B4E5901-A010-D667-7887-57F933367C26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90969C2-9E97-6BF1-4584-4D84F5E2E369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33" name="Rectangle 32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8BDFAC0C-767D-5EED-00FC-880B6C8C21FF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34" name="Rectangle 33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A97752B5-673C-32DE-50AA-A60D3AA1F5F3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255334</xdr:colOff>
      <xdr:row>27</xdr:row>
      <xdr:rowOff>112061</xdr:rowOff>
    </xdr:from>
    <xdr:to>
      <xdr:col>11</xdr:col>
      <xdr:colOff>2532529</xdr:colOff>
      <xdr:row>27</xdr:row>
      <xdr:rowOff>112061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A1125EC-28B6-4A23-83F6-A40802DDD4DE}"/>
            </a:ext>
          </a:extLst>
        </xdr:cNvPr>
        <xdr:cNvCxnSpPr/>
      </xdr:nvCxnSpPr>
      <xdr:spPr>
        <a:xfrm>
          <a:off x="10351834" y="12780311"/>
          <a:ext cx="2277195" cy="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3551464</xdr:colOff>
      <xdr:row>27</xdr:row>
      <xdr:rowOff>134791</xdr:rowOff>
    </xdr:from>
    <xdr:to>
      <xdr:col>13</xdr:col>
      <xdr:colOff>639535</xdr:colOff>
      <xdr:row>27</xdr:row>
      <xdr:rowOff>134791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50221B0D-A950-410B-9C7B-D794A8FA71C5}"/>
            </a:ext>
          </a:extLst>
        </xdr:cNvPr>
        <xdr:cNvCxnSpPr/>
      </xdr:nvCxnSpPr>
      <xdr:spPr>
        <a:xfrm>
          <a:off x="13647964" y="12803041"/>
          <a:ext cx="2775857" cy="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570684</xdr:colOff>
      <xdr:row>5</xdr:row>
      <xdr:rowOff>27218</xdr:rowOff>
    </xdr:from>
    <xdr:to>
      <xdr:col>17</xdr:col>
      <xdr:colOff>1236617</xdr:colOff>
      <xdr:row>7</xdr:row>
      <xdr:rowOff>106502</xdr:rowOff>
    </xdr:to>
    <xdr:sp macro="" textlink="">
      <xdr:nvSpPr>
        <xdr:cNvPr id="18" name="Rectangle 1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3B19781-E6FE-4D17-9065-DA43E213350D}"/>
            </a:ext>
          </a:extLst>
        </xdr:cNvPr>
        <xdr:cNvSpPr/>
      </xdr:nvSpPr>
      <xdr:spPr>
        <a:xfrm>
          <a:off x="18695398" y="1891397"/>
          <a:ext cx="1278255" cy="1086212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16</xdr:col>
      <xdr:colOff>520700</xdr:colOff>
      <xdr:row>8</xdr:row>
      <xdr:rowOff>177800</xdr:rowOff>
    </xdr:from>
    <xdr:to>
      <xdr:col>17</xdr:col>
      <xdr:colOff>2093941</xdr:colOff>
      <xdr:row>13</xdr:row>
      <xdr:rowOff>254000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B77FABE-429A-402B-BC90-AB4DE32F3A38}"/>
            </a:ext>
          </a:extLst>
        </xdr:cNvPr>
        <xdr:cNvGrpSpPr/>
      </xdr:nvGrpSpPr>
      <xdr:grpSpPr>
        <a:xfrm>
          <a:off x="19100800" y="3352800"/>
          <a:ext cx="2182841" cy="2819400"/>
          <a:chOff x="11704319" y="167640"/>
          <a:chExt cx="2182841" cy="27813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97C8E518-F4E6-D629-DFE3-50221425FC93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E59EB046-73C9-C904-56C7-DE40066EB1E7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E38309AF-6984-BA7E-69EB-93C49AB578B6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8" name="Rectangle 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E819C623-D573-0C33-1E18-6EABC6891590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DA41DFBA-A4A2-E4A8-D0DF-6D352AEA74E3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17</xdr:col>
      <xdr:colOff>2184400</xdr:colOff>
      <xdr:row>8</xdr:row>
      <xdr:rowOff>177800</xdr:rowOff>
    </xdr:from>
    <xdr:to>
      <xdr:col>23</xdr:col>
      <xdr:colOff>244475</xdr:colOff>
      <xdr:row>12</xdr:row>
      <xdr:rowOff>604521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9FF8058D-7419-4A2D-9FA6-1CF95150C4F0}"/>
            </a:ext>
          </a:extLst>
        </xdr:cNvPr>
        <xdr:cNvGrpSpPr/>
      </xdr:nvGrpSpPr>
      <xdr:grpSpPr>
        <a:xfrm>
          <a:off x="21374100" y="3352800"/>
          <a:ext cx="3305175" cy="2484121"/>
          <a:chOff x="14045565" y="182879"/>
          <a:chExt cx="3305175" cy="2484121"/>
        </a:xfrm>
      </xdr:grpSpPr>
      <xdr:sp macro="" textlink="">
        <xdr:nvSpPr>
          <xdr:cNvPr id="30" name="Rectangle 29">
            <a:extLst>
              <a:ext uri="{FF2B5EF4-FFF2-40B4-BE49-F238E27FC236}">
                <a16:creationId xmlns:a16="http://schemas.microsoft.com/office/drawing/2014/main" id="{35EA9376-609B-1E28-2924-CA16623C192E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1" name="Rectangle 3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608D31C9-0DCC-D8C7-51E3-848ECFEED294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C28F767-00AC-B4DE-2455-1175ABAEEB11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33" name="Rectangle 32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2BDC17E8-FDB8-7E95-9967-DDE610BE4005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34" name="Rectangle 33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189B9AD5-EBCD-4C22-3FD7-8F96F324C96D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35" name="Rectangle 3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EEF0A8DF-35CC-5A99-5512-0EF05FF749A8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361474</xdr:colOff>
      <xdr:row>2</xdr:row>
      <xdr:rowOff>0</xdr:rowOff>
    </xdr:from>
    <xdr:to>
      <xdr:col>21</xdr:col>
      <xdr:colOff>425291</xdr:colOff>
      <xdr:row>5</xdr:row>
      <xdr:rowOff>143351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5449DA6-B8A7-411C-925C-BC63F358BA30}"/>
            </a:ext>
          </a:extLst>
        </xdr:cNvPr>
        <xdr:cNvSpPr/>
      </xdr:nvSpPr>
      <xdr:spPr>
        <a:xfrm>
          <a:off x="12648724" y="702469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19</xdr:col>
      <xdr:colOff>257175</xdr:colOff>
      <xdr:row>7</xdr:row>
      <xdr:rowOff>0</xdr:rowOff>
    </xdr:from>
    <xdr:to>
      <xdr:col>23</xdr:col>
      <xdr:colOff>1616</xdr:colOff>
      <xdr:row>16</xdr:row>
      <xdr:rowOff>38100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BF5A0737-7B7E-4155-80A9-63BBB47F9891}"/>
            </a:ext>
          </a:extLst>
        </xdr:cNvPr>
        <xdr:cNvGrpSpPr/>
      </xdr:nvGrpSpPr>
      <xdr:grpSpPr>
        <a:xfrm>
          <a:off x="12658725" y="2105025"/>
          <a:ext cx="2182841" cy="2819400"/>
          <a:chOff x="11704319" y="167640"/>
          <a:chExt cx="2182841" cy="278130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62C5AE2F-E324-A5AB-95DC-C6F743C3196D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87B3F86-0F14-8F04-D152-F7E22EB8A3F1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3ED1599-C122-07B9-600E-CAA61D3AAB74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32D8A7AC-8C71-4434-F760-E7E306D22FB9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DF720086-2BDC-6CB9-FFFB-B95CB493F7E5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23</xdr:col>
      <xdr:colOff>76200</xdr:colOff>
      <xdr:row>7</xdr:row>
      <xdr:rowOff>0</xdr:rowOff>
    </xdr:from>
    <xdr:to>
      <xdr:col>28</xdr:col>
      <xdr:colOff>333375</xdr:colOff>
      <xdr:row>15</xdr:row>
      <xdr:rowOff>121921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5CBD33EE-E772-45BE-AE4F-F332F7FFC854}"/>
            </a:ext>
          </a:extLst>
        </xdr:cNvPr>
        <xdr:cNvGrpSpPr/>
      </xdr:nvGrpSpPr>
      <xdr:grpSpPr>
        <a:xfrm>
          <a:off x="14916150" y="2105025"/>
          <a:ext cx="3305175" cy="2484121"/>
          <a:chOff x="14045565" y="182879"/>
          <a:chExt cx="3305175" cy="2484121"/>
        </a:xfrm>
      </xdr:grpSpPr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0F912FEB-E13D-E392-7BCF-4A0648A4CC5A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9" name="Rectangle 2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A196D9B-AAB1-534B-2FEE-EA8677719F2D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964FB54-757D-D77C-973C-D761142785E3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1556FD21-E0F5-20D9-750D-55A4EFB38740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7DD03A23-D2B8-15EB-4C45-065E74777B1B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33" name="Rectangle 3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4F42BEE6-2F9C-9871-5D74-C0EFCD8639FC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162185</xdr:colOff>
      <xdr:row>6</xdr:row>
      <xdr:rowOff>83820</xdr:rowOff>
    </xdr:from>
    <xdr:ext cx="2184775" cy="617220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014B103-23A2-439A-B32C-B73C857A59F6}"/>
            </a:ext>
          </a:extLst>
        </xdr:cNvPr>
        <xdr:cNvSpPr/>
      </xdr:nvSpPr>
      <xdr:spPr>
        <a:xfrm>
          <a:off x="2653925" y="2148840"/>
          <a:ext cx="2184775" cy="617220"/>
        </a:xfrm>
        <a:prstGeom prst="rect">
          <a:avLst/>
        </a:prstGeom>
        <a:noFill/>
        <a:ln w="28575">
          <a:noFill/>
        </a:ln>
        <a:scene3d>
          <a:camera prst="obliqueTopLef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r>
            <a:rPr lang="gu-IN" sz="4400" b="1" i="1" u="sng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પરિણામ પત્રક </a:t>
          </a:r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endParaRPr lang="en-US" sz="4400" b="1" i="1" u="none" cap="none" spc="0">
            <a:ln w="9525">
              <a:solidFill>
                <a:schemeClr val="bg1"/>
              </a:solidFill>
              <a:prstDash val="solid"/>
            </a:ln>
            <a:solidFill>
              <a:srgbClr val="00206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8</xdr:col>
      <xdr:colOff>71314</xdr:colOff>
      <xdr:row>4</xdr:row>
      <xdr:rowOff>121920</xdr:rowOff>
    </xdr:from>
    <xdr:ext cx="1376486" cy="472440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691CDDA-63E4-4F9E-ACC0-08126C1E9B96}"/>
            </a:ext>
          </a:extLst>
        </xdr:cNvPr>
        <xdr:cNvSpPr/>
      </xdr:nvSpPr>
      <xdr:spPr>
        <a:xfrm>
          <a:off x="2738314" y="1143000"/>
          <a:ext cx="1376486" cy="472440"/>
        </a:xfrm>
        <a:prstGeom prst="rect">
          <a:avLst/>
        </a:prstGeom>
        <a:noFill/>
        <a:ln w="38100">
          <a:solidFill>
            <a:srgbClr val="FF0000"/>
          </a:solidFill>
        </a:ln>
        <a:scene3d>
          <a:camera prst="orthographicFron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3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મુખ્ય પેજ</a:t>
          </a:r>
          <a:endParaRPr lang="en-US" sz="3200" b="1" cap="none" spc="0">
            <a:ln w="0"/>
            <a:solidFill>
              <a:srgbClr val="C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twoCellAnchor editAs="oneCell">
    <xdr:from>
      <xdr:col>15</xdr:col>
      <xdr:colOff>259080</xdr:colOff>
      <xdr:row>0</xdr:row>
      <xdr:rowOff>137160</xdr:rowOff>
    </xdr:from>
    <xdr:to>
      <xdr:col>19</xdr:col>
      <xdr:colOff>217170</xdr:colOff>
      <xdr:row>4</xdr:row>
      <xdr:rowOff>403860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59558C-761B-4205-A23B-2C7A8C122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1660" y="137160"/>
          <a:ext cx="1146810" cy="1287780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0</xdr:row>
      <xdr:rowOff>121920</xdr:rowOff>
    </xdr:from>
    <xdr:to>
      <xdr:col>4</xdr:col>
      <xdr:colOff>293370</xdr:colOff>
      <xdr:row>4</xdr:row>
      <xdr:rowOff>464820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DFDACF8-1DF0-4217-8719-20FC766AA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" y="121920"/>
          <a:ext cx="1139190" cy="13639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22860</xdr:rowOff>
    </xdr:from>
    <xdr:to>
      <xdr:col>21</xdr:col>
      <xdr:colOff>137160</xdr:colOff>
      <xdr:row>27</xdr:row>
      <xdr:rowOff>22860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A368CDE-D45D-44EA-B80A-B0A3ED3B1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0"/>
          <a:ext cx="6880860" cy="9144000"/>
        </a:xfrm>
        <a:prstGeom prst="rect">
          <a:avLst/>
        </a:prstGeom>
      </xdr:spPr>
    </xdr:pic>
    <xdr:clientData/>
  </xdr:twoCellAnchor>
  <xdr:twoCellAnchor>
    <xdr:from>
      <xdr:col>22</xdr:col>
      <xdr:colOff>144780</xdr:colOff>
      <xdr:row>3</xdr:row>
      <xdr:rowOff>320040</xdr:rowOff>
    </xdr:from>
    <xdr:to>
      <xdr:col>24</xdr:col>
      <xdr:colOff>228600</xdr:colOff>
      <xdr:row>6</xdr:row>
      <xdr:rowOff>22860</xdr:rowOff>
    </xdr:to>
    <xdr:sp macro="" textlink="">
      <xdr:nvSpPr>
        <xdr:cNvPr id="7" name="Rectangle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0DC942B-4456-4AE6-8F1F-CE218C25B54A}"/>
            </a:ext>
          </a:extLst>
        </xdr:cNvPr>
        <xdr:cNvSpPr/>
      </xdr:nvSpPr>
      <xdr:spPr>
        <a:xfrm>
          <a:off x="7101840" y="998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22</xdr:col>
      <xdr:colOff>220980</xdr:colOff>
      <xdr:row>7</xdr:row>
      <xdr:rowOff>53340</xdr:rowOff>
    </xdr:from>
    <xdr:to>
      <xdr:col>25</xdr:col>
      <xdr:colOff>575021</xdr:colOff>
      <xdr:row>15</xdr:row>
      <xdr:rowOff>45720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7E862ACB-EF9E-4D57-AE55-3CD997D5BA09}"/>
            </a:ext>
          </a:extLst>
        </xdr:cNvPr>
        <xdr:cNvGrpSpPr/>
      </xdr:nvGrpSpPr>
      <xdr:grpSpPr>
        <a:xfrm>
          <a:off x="7147560" y="2369820"/>
          <a:ext cx="2182841" cy="2819400"/>
          <a:chOff x="11704319" y="167640"/>
          <a:chExt cx="2182841" cy="2781300"/>
        </a:xfrm>
      </xdr:grpSpPr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DB87D862-8016-3333-CA60-E5EB35235E67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5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B9BDA04-CD41-5A61-E744-7F324AB02549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1" name="Rectangle 1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3E21884D-466B-776F-B616-A41896261927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99987AAF-4F68-6474-0402-CF4EE2787C4C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222A62D1-2DC9-FE7F-70F3-39BABD1C3E0F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26</xdr:col>
      <xdr:colOff>22860</xdr:colOff>
      <xdr:row>7</xdr:row>
      <xdr:rowOff>53340</xdr:rowOff>
    </xdr:from>
    <xdr:to>
      <xdr:col>31</xdr:col>
      <xdr:colOff>280035</xdr:colOff>
      <xdr:row>14</xdr:row>
      <xdr:rowOff>53341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9033D09F-B97E-4D76-91D2-51F80E0BEECF}"/>
            </a:ext>
          </a:extLst>
        </xdr:cNvPr>
        <xdr:cNvGrpSpPr/>
      </xdr:nvGrpSpPr>
      <xdr:grpSpPr>
        <a:xfrm>
          <a:off x="9387840" y="2369820"/>
          <a:ext cx="3305175" cy="2484121"/>
          <a:chOff x="14045565" y="182879"/>
          <a:chExt cx="3305175" cy="2484121"/>
        </a:xfrm>
      </xdr:grpSpPr>
      <xdr:sp macro="" textlink="">
        <xdr:nvSpPr>
          <xdr:cNvPr id="22" name="Rectangle 21">
            <a:extLst>
              <a:ext uri="{FF2B5EF4-FFF2-40B4-BE49-F238E27FC236}">
                <a16:creationId xmlns:a16="http://schemas.microsoft.com/office/drawing/2014/main" id="{70B04E2F-B9FA-4659-4450-393BA1D41FED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5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3" name="Rectangle 22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7074547-83AD-6558-BC63-05AAC35C6521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E0EB3B23-13ED-207E-B708-92ABBB63921F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6F637060-6E99-9B20-3E78-6A0C7804C98D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E3B15001-F85A-81C5-EABF-992E626D74AC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7" name="Rectangle 26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98913607-11CC-F6A0-8ABE-D5D44015BD67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365760</xdr:colOff>
      <xdr:row>13</xdr:row>
      <xdr:rowOff>243840</xdr:rowOff>
    </xdr:from>
    <xdr:to>
      <xdr:col>24</xdr:col>
      <xdr:colOff>1059180</xdr:colOff>
      <xdr:row>16</xdr:row>
      <xdr:rowOff>327660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FE6A57-FC70-4089-A25A-B5F88E96229D}"/>
            </a:ext>
          </a:extLst>
        </xdr:cNvPr>
        <xdr:cNvSpPr/>
      </xdr:nvSpPr>
      <xdr:spPr>
        <a:xfrm>
          <a:off x="11102340" y="2255520"/>
          <a:ext cx="1303020" cy="12801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23</xdr:col>
      <xdr:colOff>266700</xdr:colOff>
      <xdr:row>17</xdr:row>
      <xdr:rowOff>60960</xdr:rowOff>
    </xdr:from>
    <xdr:to>
      <xdr:col>25</xdr:col>
      <xdr:colOff>559781</xdr:colOff>
      <xdr:row>25</xdr:row>
      <xdr:rowOff>15240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D601727B-2ED5-4593-B6E3-C250E673C792}"/>
            </a:ext>
          </a:extLst>
        </xdr:cNvPr>
        <xdr:cNvGrpSpPr/>
      </xdr:nvGrpSpPr>
      <xdr:grpSpPr>
        <a:xfrm>
          <a:off x="11003280" y="3771900"/>
          <a:ext cx="2182841" cy="2819400"/>
          <a:chOff x="11704319" y="167640"/>
          <a:chExt cx="2182841" cy="27813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7A92B787-AB96-96A2-CA05-140A1DD943D2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37364D8-3F8E-54C2-8B7A-01C07E3BFD36}"/>
              </a:ext>
            </a:extLst>
          </xdr:cNvPr>
          <xdr:cNvSpPr/>
        </xdr:nvSpPr>
        <xdr:spPr>
          <a:xfrm>
            <a:off x="11927204" y="982284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A164DA74-7661-37B9-A4D3-40D65E6B178A}"/>
              </a:ext>
            </a:extLst>
          </xdr:cNvPr>
          <xdr:cNvSpPr/>
        </xdr:nvSpPr>
        <xdr:spPr>
          <a:xfrm>
            <a:off x="11926252" y="1468105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A26CCA6-2DD7-7005-857A-9BD1EA40247F}"/>
              </a:ext>
            </a:extLst>
          </xdr:cNvPr>
          <xdr:cNvSpPr/>
        </xdr:nvSpPr>
        <xdr:spPr>
          <a:xfrm>
            <a:off x="11931014" y="1953926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D4- GANIT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3CD20CD-4495-C541-3534-3864DCC65E39}"/>
              </a:ext>
            </a:extLst>
          </xdr:cNvPr>
          <xdr:cNvSpPr/>
        </xdr:nvSpPr>
        <xdr:spPr>
          <a:xfrm>
            <a:off x="11934824" y="2439748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26</xdr:col>
      <xdr:colOff>0</xdr:colOff>
      <xdr:row>17</xdr:row>
      <xdr:rowOff>60960</xdr:rowOff>
    </xdr:from>
    <xdr:to>
      <xdr:col>30</xdr:col>
      <xdr:colOff>668655</xdr:colOff>
      <xdr:row>24</xdr:row>
      <xdr:rowOff>22861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1D419AFA-5A8D-4812-B6C7-4647CC59B11F}"/>
            </a:ext>
          </a:extLst>
        </xdr:cNvPr>
        <xdr:cNvGrpSpPr/>
      </xdr:nvGrpSpPr>
      <xdr:grpSpPr>
        <a:xfrm>
          <a:off x="13235940" y="3771900"/>
          <a:ext cx="3305175" cy="2484121"/>
          <a:chOff x="14045565" y="182879"/>
          <a:chExt cx="3305175" cy="2484121"/>
        </a:xfrm>
      </xdr:grpSpPr>
      <xdr:sp macro="" textlink="">
        <xdr:nvSpPr>
          <xdr:cNvPr id="17" name="Rectangle 16">
            <a:extLst>
              <a:ext uri="{FF2B5EF4-FFF2-40B4-BE49-F238E27FC236}">
                <a16:creationId xmlns:a16="http://schemas.microsoft.com/office/drawing/2014/main" id="{65AF24B8-A693-C266-7C89-779F99F10AAD}"/>
              </a:ext>
            </a:extLst>
          </xdr:cNvPr>
          <xdr:cNvSpPr/>
        </xdr:nvSpPr>
        <xdr:spPr>
          <a:xfrm>
            <a:off x="14045565" y="182879"/>
            <a:ext cx="3305175" cy="2484121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41306FE4-087B-3806-8387-4198ADE2E1AC}"/>
              </a:ext>
            </a:extLst>
          </xdr:cNvPr>
          <xdr:cNvSpPr/>
        </xdr:nvSpPr>
        <xdr:spPr>
          <a:xfrm>
            <a:off x="14208057" y="978209"/>
            <a:ext cx="1374843" cy="398301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FRONT SIDE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411A29EB-C2EC-1D9D-436E-75DCC73E86F7}"/>
              </a:ext>
            </a:extLst>
          </xdr:cNvPr>
          <xdr:cNvSpPr/>
        </xdr:nvSpPr>
        <xdr:spPr>
          <a:xfrm>
            <a:off x="14215820" y="1550765"/>
            <a:ext cx="1389940" cy="367806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D3 BACK SIDE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A51C3AD-DA99-11EC-BC61-0F702397B455}"/>
              </a:ext>
            </a:extLst>
          </xdr:cNvPr>
          <xdr:cNvSpPr/>
        </xdr:nvSpPr>
        <xdr:spPr>
          <a:xfrm>
            <a:off x="14983535" y="2100446"/>
            <a:ext cx="1384225" cy="367806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D4 PARINAM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AA8E1697-C666-4C46-7550-90DCE68E02E6}"/>
              </a:ext>
            </a:extLst>
          </xdr:cNvPr>
          <xdr:cNvSpPr/>
        </xdr:nvSpPr>
        <xdr:spPr>
          <a:xfrm>
            <a:off x="15815877" y="978209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2" name="Rectangle 21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7BC4067E-1FE1-5533-B2CA-D338970556A3}"/>
              </a:ext>
            </a:extLst>
          </xdr:cNvPr>
          <xdr:cNvSpPr/>
        </xdr:nvSpPr>
        <xdr:spPr>
          <a:xfrm>
            <a:off x="15823640" y="1550765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hat.whatsapp.com/DNQ8guLr9uGFARwSJZrYM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767F1-5C17-4CE0-A073-D22C0F2926FA}">
  <sheetPr>
    <tabColor rgb="FF66FFFF"/>
  </sheetPr>
  <dimension ref="A1:Q38"/>
  <sheetViews>
    <sheetView showGridLines="0" tabSelected="1" topLeftCell="C1" zoomScaleNormal="100" workbookViewId="0">
      <selection activeCell="F4" sqref="F4"/>
    </sheetView>
  </sheetViews>
  <sheetFormatPr defaultRowHeight="14.4"/>
  <cols>
    <col min="1" max="1" width="4.33203125" customWidth="1"/>
    <col min="2" max="2" width="89.5546875" customWidth="1"/>
    <col min="3" max="3" width="2.6640625" customWidth="1"/>
    <col min="4" max="4" width="70.33203125" customWidth="1"/>
    <col min="12" max="12" width="25.88671875" customWidth="1"/>
    <col min="13" max="13" width="12.88671875" customWidth="1"/>
    <col min="14" max="14" width="12.5546875" customWidth="1"/>
    <col min="17" max="17" width="11.5546875" customWidth="1"/>
    <col min="18" max="18" width="10.33203125" bestFit="1" customWidth="1"/>
  </cols>
  <sheetData>
    <row r="1" spans="1:17" ht="28.8">
      <c r="A1" s="22"/>
      <c r="D1" s="23"/>
      <c r="M1" s="248" t="s">
        <v>306</v>
      </c>
      <c r="N1" s="258">
        <v>3</v>
      </c>
    </row>
    <row r="2" spans="1:17" ht="15.6">
      <c r="A2" s="22"/>
      <c r="D2" s="24"/>
      <c r="M2" s="52" t="s">
        <v>53</v>
      </c>
      <c r="N2" s="53">
        <v>45575</v>
      </c>
    </row>
    <row r="3" spans="1:17" ht="16.2" thickBot="1">
      <c r="A3" s="22"/>
      <c r="D3" s="24"/>
      <c r="M3" s="52" t="s">
        <v>54</v>
      </c>
      <c r="N3" s="54">
        <v>45940</v>
      </c>
    </row>
    <row r="4" spans="1:17" ht="37.950000000000003" customHeight="1" thickTop="1" thickBot="1">
      <c r="A4" s="25">
        <v>1</v>
      </c>
      <c r="B4" s="26" t="s">
        <v>47</v>
      </c>
      <c r="C4" s="27"/>
      <c r="D4" s="28" t="s">
        <v>43</v>
      </c>
    </row>
    <row r="5" spans="1:17" ht="18.600000000000001" customHeight="1" thickBot="1">
      <c r="A5" s="29"/>
      <c r="B5" s="30"/>
      <c r="C5" s="27"/>
      <c r="D5" s="31"/>
      <c r="M5" s="264" t="s">
        <v>220</v>
      </c>
      <c r="N5" s="265"/>
      <c r="O5" s="265"/>
      <c r="P5" s="265"/>
      <c r="Q5" s="266"/>
    </row>
    <row r="6" spans="1:17" ht="19.2" thickTop="1" thickBot="1">
      <c r="A6" s="32">
        <v>2</v>
      </c>
      <c r="B6" s="33" t="s">
        <v>44</v>
      </c>
      <c r="C6" s="27"/>
      <c r="D6" s="34" t="s">
        <v>45</v>
      </c>
      <c r="M6" s="267"/>
      <c r="N6" s="268"/>
      <c r="O6" s="268"/>
      <c r="P6" s="268"/>
      <c r="Q6" s="269"/>
    </row>
    <row r="7" spans="1:17" ht="18.600000000000001" thickBot="1">
      <c r="A7" s="29"/>
      <c r="B7" s="30"/>
      <c r="C7" s="27"/>
      <c r="D7" s="35"/>
      <c r="M7" s="270"/>
      <c r="N7" s="271"/>
      <c r="O7" s="271"/>
      <c r="P7" s="271"/>
      <c r="Q7" s="272"/>
    </row>
    <row r="8" spans="1:17" ht="37.200000000000003" thickTop="1" thickBot="1">
      <c r="A8" s="36">
        <v>3</v>
      </c>
      <c r="B8" s="37" t="s">
        <v>46</v>
      </c>
      <c r="C8" s="27"/>
      <c r="D8" s="38" t="s">
        <v>52</v>
      </c>
      <c r="M8" s="273" t="s">
        <v>307</v>
      </c>
      <c r="N8" s="274"/>
      <c r="O8" s="274"/>
      <c r="P8" s="274"/>
      <c r="Q8" s="275"/>
    </row>
    <row r="9" spans="1:17" ht="18.600000000000001" thickBot="1">
      <c r="A9" s="29"/>
      <c r="B9" s="30"/>
      <c r="C9" s="27"/>
      <c r="D9" s="35"/>
      <c r="M9" s="276"/>
      <c r="N9" s="277"/>
      <c r="O9" s="277"/>
      <c r="P9" s="277"/>
      <c r="Q9" s="278"/>
    </row>
    <row r="10" spans="1:17" ht="19.2" thickTop="1" thickBot="1">
      <c r="A10" s="39">
        <v>4</v>
      </c>
      <c r="B10" s="40" t="s">
        <v>49</v>
      </c>
      <c r="C10" s="27"/>
      <c r="D10" s="41" t="s">
        <v>48</v>
      </c>
      <c r="N10" s="260"/>
      <c r="O10" s="261"/>
      <c r="P10" s="261"/>
      <c r="Q10" s="261"/>
    </row>
    <row r="11" spans="1:17" ht="18.600000000000001" thickBot="1">
      <c r="A11" s="29"/>
      <c r="B11" s="30"/>
      <c r="C11" s="27"/>
      <c r="D11" s="35"/>
      <c r="N11" s="261"/>
      <c r="O11" s="261"/>
      <c r="P11" s="261"/>
      <c r="Q11" s="261"/>
    </row>
    <row r="12" spans="1:17" ht="19.2" thickTop="1" thickBot="1">
      <c r="A12" s="42">
        <v>5</v>
      </c>
      <c r="B12" s="43" t="s">
        <v>49</v>
      </c>
      <c r="C12" s="27"/>
      <c r="D12" s="44" t="s">
        <v>62</v>
      </c>
    </row>
    <row r="13" spans="1:17" ht="18.600000000000001" thickBot="1">
      <c r="A13" s="29"/>
      <c r="B13" s="30"/>
      <c r="C13" s="27"/>
      <c r="D13" s="35"/>
    </row>
    <row r="14" spans="1:17" ht="19.2" thickTop="1" thickBot="1">
      <c r="A14" s="45">
        <v>6</v>
      </c>
      <c r="B14" s="46" t="s">
        <v>61</v>
      </c>
      <c r="C14" s="27"/>
      <c r="D14" s="47" t="s">
        <v>63</v>
      </c>
    </row>
    <row r="15" spans="1:17" ht="18.600000000000001" thickBot="1">
      <c r="A15" s="29"/>
      <c r="B15" s="30"/>
      <c r="C15" s="27"/>
      <c r="D15" s="35"/>
    </row>
    <row r="16" spans="1:17" ht="37.200000000000003" thickTop="1" thickBot="1">
      <c r="A16" s="60"/>
      <c r="B16" s="61"/>
      <c r="C16" s="27"/>
      <c r="D16" s="48" t="s">
        <v>50</v>
      </c>
    </row>
    <row r="17" spans="1:4" ht="19.2" thickTop="1" thickBot="1">
      <c r="A17" s="60"/>
      <c r="B17" s="61"/>
      <c r="C17" s="27"/>
      <c r="D17" s="31"/>
    </row>
    <row r="18" spans="1:4" ht="37.200000000000003" thickTop="1" thickBot="1">
      <c r="A18" s="60"/>
      <c r="B18" s="61"/>
      <c r="C18" s="27"/>
      <c r="D18" s="49" t="s">
        <v>51</v>
      </c>
    </row>
    <row r="19" spans="1:4" ht="19.2" thickTop="1" thickBot="1">
      <c r="A19" s="60"/>
      <c r="B19" s="61"/>
      <c r="C19" s="27"/>
    </row>
    <row r="20" spans="1:4" ht="18.600000000000001" thickTop="1">
      <c r="A20" s="60"/>
      <c r="B20" s="61"/>
      <c r="C20" s="27"/>
      <c r="D20" s="262" t="s">
        <v>221</v>
      </c>
    </row>
    <row r="21" spans="1:4" ht="18.600000000000001" thickBot="1">
      <c r="A21" s="60"/>
      <c r="B21" s="61"/>
      <c r="C21" s="27"/>
      <c r="D21" s="263"/>
    </row>
    <row r="22" spans="1:4" ht="18.600000000000001" thickTop="1">
      <c r="A22" s="60"/>
      <c r="B22" s="61"/>
      <c r="C22" s="27"/>
    </row>
    <row r="23" spans="1:4" ht="18">
      <c r="A23" s="60"/>
      <c r="B23" s="61"/>
      <c r="C23" s="27"/>
    </row>
    <row r="24" spans="1:4" ht="18">
      <c r="A24" s="60"/>
      <c r="B24" s="61"/>
      <c r="C24" s="27"/>
    </row>
    <row r="25" spans="1:4" ht="18">
      <c r="A25" s="60"/>
      <c r="B25" s="61"/>
      <c r="C25" s="27"/>
    </row>
    <row r="26" spans="1:4" ht="18">
      <c r="A26" s="60"/>
      <c r="B26" s="61"/>
      <c r="C26" s="27"/>
    </row>
    <row r="27" spans="1:4" ht="18">
      <c r="A27" s="60"/>
      <c r="B27" s="61"/>
      <c r="C27" s="27"/>
    </row>
    <row r="28" spans="1:4" ht="18">
      <c r="A28" s="60"/>
      <c r="B28" s="61"/>
      <c r="C28" s="27"/>
    </row>
    <row r="29" spans="1:4" ht="21">
      <c r="A29" s="60"/>
      <c r="B29" s="61"/>
      <c r="C29" s="27"/>
      <c r="D29" s="50"/>
    </row>
    <row r="30" spans="1:4" ht="21">
      <c r="A30" s="60"/>
      <c r="B30" s="61"/>
      <c r="C30" s="27"/>
      <c r="D30" s="50"/>
    </row>
    <row r="31" spans="1:4">
      <c r="A31" s="62"/>
      <c r="B31" s="63"/>
      <c r="D31" s="51"/>
    </row>
    <row r="32" spans="1:4" ht="25.95" customHeight="1">
      <c r="A32" s="60"/>
      <c r="B32" s="61"/>
      <c r="C32" s="27"/>
      <c r="D32" s="259"/>
    </row>
    <row r="33" spans="1:4" ht="18">
      <c r="A33" s="60"/>
      <c r="B33" s="64"/>
      <c r="C33" s="27"/>
      <c r="D33" s="259"/>
    </row>
    <row r="34" spans="1:4" ht="18">
      <c r="A34" s="60"/>
      <c r="B34" s="64"/>
      <c r="C34" s="27"/>
      <c r="D34" s="259"/>
    </row>
    <row r="35" spans="1:4" ht="18">
      <c r="A35" s="60"/>
      <c r="B35" s="64"/>
      <c r="C35" s="27"/>
      <c r="D35" s="259"/>
    </row>
    <row r="36" spans="1:4" ht="18">
      <c r="A36" s="60"/>
      <c r="B36" s="64"/>
      <c r="C36" s="27"/>
      <c r="D36" s="259"/>
    </row>
    <row r="37" spans="1:4">
      <c r="A37" s="62"/>
      <c r="B37" s="65"/>
      <c r="D37" s="259"/>
    </row>
    <row r="38" spans="1:4">
      <c r="A38" s="22"/>
      <c r="D38" s="259"/>
    </row>
  </sheetData>
  <sheetProtection algorithmName="SHA-512" hashValue="fTbZvUPe9CEyLb9IlpxVEQ8ZtoVWfaK41qGJrJDnwYHmbgJK9hsdRi6Lk8eSzCl0QkcVUqN/S2PaHS19578DKQ==" saltValue="N567WcokKVLsN8veQXnFIQ==" spinCount="100000" sheet="1" objects="1" scenarios="1"/>
  <mergeCells count="5">
    <mergeCell ref="D32:D38"/>
    <mergeCell ref="N10:Q11"/>
    <mergeCell ref="D20:D21"/>
    <mergeCell ref="M5:Q7"/>
    <mergeCell ref="M8:Q9"/>
  </mergeCells>
  <hyperlinks>
    <hyperlink ref="M8" r:id="rId1" xr:uid="{B1C739A6-2169-4039-8CC0-96139B6BB34E}"/>
  </hyperlinks>
  <pageMargins left="0.7" right="0.7" top="0.75" bottom="0.75" header="0.3" footer="0.3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96BD5-883B-479A-8433-40462B1ED7B8}">
  <sheetPr>
    <tabColor rgb="FF00B050"/>
  </sheetPr>
  <dimension ref="A2:K53"/>
  <sheetViews>
    <sheetView showGridLines="0" workbookViewId="0"/>
  </sheetViews>
  <sheetFormatPr defaultRowHeight="15.6"/>
  <cols>
    <col min="1" max="16384" width="8.88671875" style="175"/>
  </cols>
  <sheetData>
    <row r="2" spans="1:11" ht="23.4">
      <c r="A2" s="279" t="s">
        <v>223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</row>
    <row r="4" spans="1:11" ht="21">
      <c r="A4" s="176" t="s">
        <v>224</v>
      </c>
    </row>
    <row r="5" spans="1:11" ht="21">
      <c r="A5" s="177" t="s">
        <v>225</v>
      </c>
    </row>
    <row r="7" spans="1:11" ht="21">
      <c r="A7" s="176" t="s">
        <v>226</v>
      </c>
    </row>
    <row r="8" spans="1:11" ht="21">
      <c r="A8" s="177" t="s">
        <v>227</v>
      </c>
    </row>
    <row r="10" spans="1:11" ht="21">
      <c r="A10" s="176" t="s">
        <v>228</v>
      </c>
    </row>
    <row r="11" spans="1:11" ht="21">
      <c r="A11" s="177" t="s">
        <v>229</v>
      </c>
    </row>
    <row r="13" spans="1:11" ht="21">
      <c r="A13" s="176" t="s">
        <v>230</v>
      </c>
    </row>
    <row r="14" spans="1:11" ht="21">
      <c r="A14" s="177" t="s">
        <v>231</v>
      </c>
    </row>
    <row r="16" spans="1:11" ht="21">
      <c r="A16" s="176" t="s">
        <v>232</v>
      </c>
    </row>
    <row r="17" spans="1:1" ht="21">
      <c r="A17" s="177" t="s">
        <v>233</v>
      </c>
    </row>
    <row r="19" spans="1:1" ht="21">
      <c r="A19" s="176" t="s">
        <v>234</v>
      </c>
    </row>
    <row r="20" spans="1:1" ht="21">
      <c r="A20" s="177" t="s">
        <v>235</v>
      </c>
    </row>
    <row r="22" spans="1:1" ht="21">
      <c r="A22" s="176" t="s">
        <v>236</v>
      </c>
    </row>
    <row r="23" spans="1:1" ht="21">
      <c r="A23" s="177" t="s">
        <v>233</v>
      </c>
    </row>
    <row r="25" spans="1:1" ht="21">
      <c r="A25" s="176" t="s">
        <v>237</v>
      </c>
    </row>
    <row r="26" spans="1:1" ht="21">
      <c r="A26" s="177" t="s">
        <v>238</v>
      </c>
    </row>
    <row r="28" spans="1:1" ht="21">
      <c r="A28" s="176" t="s">
        <v>239</v>
      </c>
    </row>
    <row r="29" spans="1:1" ht="21">
      <c r="A29" s="177" t="s">
        <v>240</v>
      </c>
    </row>
    <row r="31" spans="1:1" ht="21">
      <c r="A31" s="176" t="s">
        <v>241</v>
      </c>
    </row>
    <row r="32" spans="1:1" ht="21">
      <c r="A32" s="177" t="s">
        <v>242</v>
      </c>
    </row>
    <row r="34" spans="1:1" ht="21">
      <c r="A34" s="176" t="s">
        <v>243</v>
      </c>
    </row>
    <row r="35" spans="1:1" ht="21">
      <c r="A35" s="177" t="s">
        <v>244</v>
      </c>
    </row>
    <row r="37" spans="1:1" ht="21">
      <c r="A37" s="176" t="s">
        <v>245</v>
      </c>
    </row>
    <row r="38" spans="1:1" ht="21">
      <c r="A38" s="177" t="s">
        <v>246</v>
      </c>
    </row>
    <row r="40" spans="1:1" ht="21">
      <c r="A40" s="176" t="s">
        <v>247</v>
      </c>
    </row>
    <row r="41" spans="1:1" ht="21">
      <c r="A41" s="177" t="s">
        <v>248</v>
      </c>
    </row>
    <row r="43" spans="1:1" ht="21">
      <c r="A43" s="176" t="s">
        <v>249</v>
      </c>
    </row>
    <row r="44" spans="1:1" ht="21">
      <c r="A44" s="177" t="s">
        <v>250</v>
      </c>
    </row>
    <row r="46" spans="1:1" ht="21">
      <c r="A46" s="176" t="s">
        <v>251</v>
      </c>
    </row>
    <row r="47" spans="1:1" ht="21">
      <c r="A47" s="177" t="s">
        <v>252</v>
      </c>
    </row>
    <row r="48" spans="1:1" ht="21">
      <c r="A48" s="177" t="s">
        <v>253</v>
      </c>
    </row>
    <row r="52" spans="1:1" ht="21">
      <c r="A52" s="178" t="s">
        <v>254</v>
      </c>
    </row>
    <row r="53" spans="1:1" ht="21">
      <c r="A53" s="178" t="s">
        <v>255</v>
      </c>
    </row>
  </sheetData>
  <sheetProtection algorithmName="SHA-512" hashValue="d/vWl9bdE9pMXQPDoxmGC7X+Xch29pldEY48OdVE1BGvtSN1bks6128RmstKlIup0VeQVAq7ZGbQXwuk+m+5AA==" saltValue="v7I5++ruWTbo/39uIm3HNQ==" spinCount="100000" sheet="1" objects="1" scenarios="1"/>
  <mergeCells count="1">
    <mergeCell ref="A2:K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T67"/>
  <sheetViews>
    <sheetView showGridLines="0" topLeftCell="B1" workbookViewId="0">
      <selection activeCell="G4" sqref="G4:H4"/>
    </sheetView>
  </sheetViews>
  <sheetFormatPr defaultRowHeight="14.4"/>
  <cols>
    <col min="1" max="1" width="10.5546875" customWidth="1"/>
    <col min="2" max="2" width="27" customWidth="1"/>
    <col min="3" max="3" width="10.109375" customWidth="1"/>
    <col min="4" max="4" width="13.6640625" customWidth="1"/>
    <col min="5" max="5" width="24.6640625" customWidth="1"/>
    <col min="6" max="6" width="18" customWidth="1"/>
    <col min="7" max="7" width="14.33203125" customWidth="1"/>
    <col min="8" max="8" width="17.109375" customWidth="1"/>
    <col min="9" max="9" width="15" customWidth="1"/>
    <col min="10" max="10" width="14.6640625" customWidth="1"/>
    <col min="11" max="11" width="13.5546875" customWidth="1"/>
    <col min="12" max="12" width="10.44140625" customWidth="1"/>
    <col min="17" max="17" width="11.5546875" customWidth="1"/>
    <col min="20" max="20" width="9.5546875" customWidth="1"/>
  </cols>
  <sheetData>
    <row r="2" spans="1:20" ht="56.25" customHeight="1">
      <c r="A2" s="9" t="s">
        <v>0</v>
      </c>
      <c r="B2" s="1" t="s">
        <v>1</v>
      </c>
      <c r="C2" s="8" t="s">
        <v>2</v>
      </c>
      <c r="D2" s="2" t="s">
        <v>3</v>
      </c>
      <c r="E2" s="8" t="s">
        <v>4</v>
      </c>
      <c r="F2" s="2" t="s">
        <v>5</v>
      </c>
      <c r="G2" s="11" t="s">
        <v>6</v>
      </c>
      <c r="H2" s="2" t="s">
        <v>5</v>
      </c>
      <c r="I2" s="9" t="s">
        <v>28</v>
      </c>
      <c r="J2" s="124">
        <v>2</v>
      </c>
      <c r="K2" s="8" t="s">
        <v>32</v>
      </c>
      <c r="L2" s="282" t="s">
        <v>33</v>
      </c>
      <c r="M2" s="282"/>
      <c r="N2" s="282"/>
      <c r="O2" s="280" t="s">
        <v>308</v>
      </c>
      <c r="P2" s="281"/>
      <c r="Q2" s="249" t="s">
        <v>309</v>
      </c>
      <c r="R2" s="280" t="s">
        <v>310</v>
      </c>
      <c r="S2" s="281"/>
      <c r="T2" s="250" t="s">
        <v>311</v>
      </c>
    </row>
    <row r="3" spans="1:20" ht="40.799999999999997" customHeight="1">
      <c r="A3" s="10" t="s">
        <v>7</v>
      </c>
      <c r="B3" s="1" t="s">
        <v>8</v>
      </c>
      <c r="C3" s="8" t="s">
        <v>9</v>
      </c>
      <c r="D3" s="2" t="s">
        <v>10</v>
      </c>
      <c r="E3" s="8" t="s">
        <v>11</v>
      </c>
      <c r="F3" s="3">
        <v>2025</v>
      </c>
      <c r="G3" s="4" t="s">
        <v>12</v>
      </c>
      <c r="H3" s="5">
        <v>2026</v>
      </c>
      <c r="I3" s="10" t="s">
        <v>29</v>
      </c>
      <c r="J3" s="7" t="s">
        <v>42</v>
      </c>
      <c r="K3" s="9" t="s">
        <v>312</v>
      </c>
      <c r="L3" s="251">
        <v>233</v>
      </c>
    </row>
    <row r="4" spans="1:20" ht="45.75" customHeight="1">
      <c r="A4" s="8" t="s">
        <v>13</v>
      </c>
      <c r="B4" s="6">
        <v>45780</v>
      </c>
      <c r="C4" s="8" t="s">
        <v>14</v>
      </c>
      <c r="D4" s="283" t="s">
        <v>15</v>
      </c>
      <c r="E4" s="284"/>
      <c r="F4" s="8" t="s">
        <v>16</v>
      </c>
      <c r="G4" s="285">
        <v>24060404501</v>
      </c>
      <c r="H4" s="285"/>
      <c r="I4" s="8" t="s">
        <v>30</v>
      </c>
      <c r="J4" s="7">
        <v>60</v>
      </c>
    </row>
    <row r="5" spans="1:20" ht="14.4" customHeight="1">
      <c r="A5" s="286" t="s">
        <v>55</v>
      </c>
      <c r="B5" s="286"/>
      <c r="C5" s="286"/>
      <c r="D5" s="286"/>
      <c r="E5" s="286"/>
      <c r="F5" s="286"/>
      <c r="G5" s="286"/>
      <c r="H5" s="286"/>
      <c r="I5" s="286"/>
      <c r="J5" s="286"/>
    </row>
    <row r="6" spans="1:20" ht="25.8" customHeight="1">
      <c r="A6" s="287"/>
      <c r="B6" s="287"/>
      <c r="C6" s="287"/>
      <c r="D6" s="287"/>
      <c r="E6" s="287"/>
      <c r="F6" s="287"/>
      <c r="G6" s="287"/>
      <c r="H6" s="287"/>
      <c r="I6" s="287"/>
      <c r="J6" s="287"/>
    </row>
    <row r="7" spans="1:20" ht="39.6">
      <c r="A7" s="12" t="s">
        <v>17</v>
      </c>
      <c r="B7" s="12" t="s">
        <v>18</v>
      </c>
      <c r="C7" s="13" t="s">
        <v>19</v>
      </c>
      <c r="D7" s="12" t="s">
        <v>20</v>
      </c>
      <c r="E7" s="12" t="s">
        <v>21</v>
      </c>
      <c r="F7" s="12" t="s">
        <v>56</v>
      </c>
      <c r="G7" s="12" t="s">
        <v>22</v>
      </c>
      <c r="H7" s="12" t="s">
        <v>23</v>
      </c>
      <c r="I7" s="13" t="s">
        <v>24</v>
      </c>
      <c r="J7" s="13" t="s">
        <v>25</v>
      </c>
      <c r="K7" s="12" t="s">
        <v>26</v>
      </c>
      <c r="L7" s="14" t="s">
        <v>27</v>
      </c>
    </row>
    <row r="8" spans="1:20" ht="24.9" customHeight="1">
      <c r="A8" s="257">
        <f>IF(J4&gt;0,1,"")</f>
        <v>1</v>
      </c>
      <c r="B8" s="16" t="s">
        <v>34</v>
      </c>
      <c r="C8" s="17">
        <v>10251</v>
      </c>
      <c r="D8" s="19">
        <v>40544</v>
      </c>
      <c r="E8" s="16" t="s">
        <v>35</v>
      </c>
      <c r="F8" s="15">
        <v>212</v>
      </c>
      <c r="G8" s="16" t="s">
        <v>36</v>
      </c>
      <c r="H8" s="18">
        <v>7778031603</v>
      </c>
      <c r="I8" s="18">
        <v>24060404501</v>
      </c>
      <c r="J8" s="18">
        <v>1510001</v>
      </c>
      <c r="K8" s="17" t="s">
        <v>37</v>
      </c>
      <c r="L8" s="17" t="s">
        <v>38</v>
      </c>
      <c r="M8" s="21" t="str">
        <f>I8&amp;" "&amp;J8</f>
        <v>24060404501 1510001</v>
      </c>
    </row>
    <row r="9" spans="1:20" ht="24.9" customHeight="1">
      <c r="A9" s="257">
        <f>IF($J$4&gt;A8,A8+1,"")</f>
        <v>2</v>
      </c>
      <c r="B9" s="16"/>
      <c r="C9" s="17"/>
      <c r="D9" s="17"/>
      <c r="E9" s="16"/>
      <c r="F9" s="15"/>
      <c r="G9" s="16"/>
      <c r="H9" s="18"/>
      <c r="I9" s="18"/>
      <c r="J9" s="18"/>
      <c r="K9" s="17" t="s">
        <v>158</v>
      </c>
      <c r="L9" s="17" t="s">
        <v>159</v>
      </c>
      <c r="M9" s="21" t="str">
        <f t="shared" ref="M9:M67" si="0">I9&amp;" "&amp;J9</f>
        <v xml:space="preserve"> </v>
      </c>
    </row>
    <row r="10" spans="1:20" ht="24.9" customHeight="1">
      <c r="A10" s="257">
        <f t="shared" ref="A10:A67" si="1">IF($J$4&gt;A9,A9+1,"")</f>
        <v>3</v>
      </c>
      <c r="B10" s="16"/>
      <c r="C10" s="17"/>
      <c r="D10" s="17"/>
      <c r="E10" s="16"/>
      <c r="F10" s="15"/>
      <c r="G10" s="16"/>
      <c r="H10" s="18"/>
      <c r="I10" s="18"/>
      <c r="J10" s="18"/>
      <c r="K10" s="17" t="s">
        <v>160</v>
      </c>
      <c r="L10" s="17" t="s">
        <v>159</v>
      </c>
      <c r="M10" s="21" t="str">
        <f t="shared" si="0"/>
        <v xml:space="preserve"> </v>
      </c>
    </row>
    <row r="11" spans="1:20" ht="24.9" customHeight="1">
      <c r="A11" s="257">
        <f t="shared" si="1"/>
        <v>4</v>
      </c>
      <c r="B11" s="16"/>
      <c r="C11" s="17"/>
      <c r="D11" s="17"/>
      <c r="E11" s="16"/>
      <c r="F11" s="15"/>
      <c r="G11" s="16"/>
      <c r="H11" s="18"/>
      <c r="I11" s="18"/>
      <c r="J11" s="18"/>
      <c r="K11" s="17" t="s">
        <v>161</v>
      </c>
      <c r="L11" s="17" t="s">
        <v>38</v>
      </c>
      <c r="M11" s="21" t="str">
        <f t="shared" si="0"/>
        <v xml:space="preserve"> </v>
      </c>
    </row>
    <row r="12" spans="1:20" ht="24.9" customHeight="1">
      <c r="A12" s="257">
        <f t="shared" si="1"/>
        <v>5</v>
      </c>
      <c r="B12" s="16"/>
      <c r="C12" s="17"/>
      <c r="D12" s="17"/>
      <c r="E12" s="16"/>
      <c r="F12" s="15"/>
      <c r="G12" s="16"/>
      <c r="H12" s="18"/>
      <c r="I12" s="18"/>
      <c r="J12" s="18"/>
      <c r="K12" s="17"/>
      <c r="L12" s="17"/>
      <c r="M12" s="21" t="str">
        <f t="shared" si="0"/>
        <v xml:space="preserve"> </v>
      </c>
    </row>
    <row r="13" spans="1:20" ht="24.9" customHeight="1">
      <c r="A13" s="257">
        <f t="shared" si="1"/>
        <v>6</v>
      </c>
      <c r="B13" s="16"/>
      <c r="C13" s="17"/>
      <c r="D13" s="17"/>
      <c r="E13" s="16"/>
      <c r="F13" s="15"/>
      <c r="G13" s="16"/>
      <c r="H13" s="18"/>
      <c r="I13" s="18"/>
      <c r="J13" s="18"/>
      <c r="K13" s="17"/>
      <c r="L13" s="17"/>
      <c r="M13" s="21" t="str">
        <f t="shared" si="0"/>
        <v xml:space="preserve"> </v>
      </c>
    </row>
    <row r="14" spans="1:20" ht="24.9" customHeight="1">
      <c r="A14" s="257">
        <f t="shared" si="1"/>
        <v>7</v>
      </c>
      <c r="B14" s="16"/>
      <c r="C14" s="17"/>
      <c r="D14" s="17"/>
      <c r="E14" s="16"/>
      <c r="F14" s="15"/>
      <c r="G14" s="16"/>
      <c r="H14" s="18"/>
      <c r="I14" s="18"/>
      <c r="J14" s="18"/>
      <c r="K14" s="17"/>
      <c r="L14" s="17"/>
      <c r="M14" s="21" t="str">
        <f t="shared" si="0"/>
        <v xml:space="preserve"> </v>
      </c>
    </row>
    <row r="15" spans="1:20" ht="24.9" customHeight="1">
      <c r="A15" s="257">
        <f t="shared" si="1"/>
        <v>8</v>
      </c>
      <c r="B15" s="16"/>
      <c r="C15" s="17"/>
      <c r="D15" s="17"/>
      <c r="E15" s="16"/>
      <c r="F15" s="15"/>
      <c r="G15" s="16"/>
      <c r="H15" s="18"/>
      <c r="I15" s="18"/>
      <c r="J15" s="18"/>
      <c r="K15" s="17"/>
      <c r="L15" s="17"/>
      <c r="M15" s="21" t="str">
        <f t="shared" si="0"/>
        <v xml:space="preserve"> </v>
      </c>
    </row>
    <row r="16" spans="1:20" ht="24.9" customHeight="1">
      <c r="A16" s="257">
        <f t="shared" si="1"/>
        <v>9</v>
      </c>
      <c r="B16" s="16"/>
      <c r="C16" s="17"/>
      <c r="D16" s="17"/>
      <c r="E16" s="16"/>
      <c r="F16" s="15"/>
      <c r="G16" s="16"/>
      <c r="H16" s="18"/>
      <c r="I16" s="18"/>
      <c r="J16" s="18"/>
      <c r="K16" s="17"/>
      <c r="L16" s="17"/>
      <c r="M16" s="21" t="str">
        <f t="shared" si="0"/>
        <v xml:space="preserve"> </v>
      </c>
    </row>
    <row r="17" spans="1:13" ht="24.9" customHeight="1">
      <c r="A17" s="257">
        <f t="shared" si="1"/>
        <v>10</v>
      </c>
      <c r="B17" s="16"/>
      <c r="C17" s="17"/>
      <c r="D17" s="17"/>
      <c r="E17" s="16"/>
      <c r="F17" s="15"/>
      <c r="G17" s="16"/>
      <c r="H17" s="18"/>
      <c r="I17" s="18"/>
      <c r="J17" s="18"/>
      <c r="K17" s="17"/>
      <c r="L17" s="17"/>
      <c r="M17" s="21" t="str">
        <f t="shared" si="0"/>
        <v xml:space="preserve"> </v>
      </c>
    </row>
    <row r="18" spans="1:13" ht="24.9" customHeight="1">
      <c r="A18" s="257">
        <f t="shared" si="1"/>
        <v>11</v>
      </c>
      <c r="B18" s="16"/>
      <c r="C18" s="17"/>
      <c r="D18" s="17"/>
      <c r="E18" s="16"/>
      <c r="F18" s="15"/>
      <c r="G18" s="16"/>
      <c r="H18" s="18"/>
      <c r="I18" s="18"/>
      <c r="J18" s="18"/>
      <c r="K18" s="17"/>
      <c r="L18" s="17"/>
      <c r="M18" s="21" t="str">
        <f t="shared" si="0"/>
        <v xml:space="preserve"> </v>
      </c>
    </row>
    <row r="19" spans="1:13" ht="24.9" customHeight="1">
      <c r="A19" s="257">
        <f t="shared" si="1"/>
        <v>12</v>
      </c>
      <c r="B19" s="16"/>
      <c r="C19" s="17"/>
      <c r="D19" s="17"/>
      <c r="E19" s="16"/>
      <c r="F19" s="15"/>
      <c r="G19" s="16"/>
      <c r="H19" s="18"/>
      <c r="I19" s="18"/>
      <c r="J19" s="18"/>
      <c r="K19" s="17"/>
      <c r="L19" s="17"/>
      <c r="M19" s="21" t="str">
        <f t="shared" si="0"/>
        <v xml:space="preserve"> </v>
      </c>
    </row>
    <row r="20" spans="1:13" ht="24.9" customHeight="1">
      <c r="A20" s="257">
        <f t="shared" si="1"/>
        <v>13</v>
      </c>
      <c r="B20" s="16"/>
      <c r="C20" s="17"/>
      <c r="D20" s="17"/>
      <c r="E20" s="16"/>
      <c r="F20" s="15"/>
      <c r="G20" s="16"/>
      <c r="H20" s="18"/>
      <c r="I20" s="18"/>
      <c r="J20" s="18"/>
      <c r="K20" s="17"/>
      <c r="L20" s="17"/>
      <c r="M20" s="21" t="str">
        <f t="shared" si="0"/>
        <v xml:space="preserve"> </v>
      </c>
    </row>
    <row r="21" spans="1:13" ht="24.9" customHeight="1">
      <c r="A21" s="257">
        <f t="shared" si="1"/>
        <v>14</v>
      </c>
      <c r="B21" s="16"/>
      <c r="C21" s="17"/>
      <c r="D21" s="17"/>
      <c r="E21" s="16"/>
      <c r="F21" s="15"/>
      <c r="G21" s="16"/>
      <c r="H21" s="18"/>
      <c r="I21" s="18"/>
      <c r="J21" s="18"/>
      <c r="K21" s="17"/>
      <c r="L21" s="17"/>
      <c r="M21" s="21" t="str">
        <f t="shared" si="0"/>
        <v xml:space="preserve"> </v>
      </c>
    </row>
    <row r="22" spans="1:13" ht="24.9" customHeight="1">
      <c r="A22" s="257">
        <f t="shared" si="1"/>
        <v>15</v>
      </c>
      <c r="B22" s="16"/>
      <c r="C22" s="17"/>
      <c r="D22" s="17"/>
      <c r="E22" s="16"/>
      <c r="F22" s="15"/>
      <c r="G22" s="16"/>
      <c r="H22" s="18"/>
      <c r="I22" s="18"/>
      <c r="J22" s="18"/>
      <c r="K22" s="17"/>
      <c r="L22" s="17"/>
      <c r="M22" s="21" t="str">
        <f t="shared" si="0"/>
        <v xml:space="preserve"> </v>
      </c>
    </row>
    <row r="23" spans="1:13" ht="24.9" customHeight="1">
      <c r="A23" s="257">
        <f t="shared" si="1"/>
        <v>16</v>
      </c>
      <c r="B23" s="16"/>
      <c r="C23" s="17"/>
      <c r="D23" s="17"/>
      <c r="E23" s="16"/>
      <c r="F23" s="15"/>
      <c r="G23" s="16"/>
      <c r="H23" s="18"/>
      <c r="I23" s="18"/>
      <c r="J23" s="18"/>
      <c r="K23" s="17"/>
      <c r="L23" s="17"/>
      <c r="M23" s="21" t="str">
        <f t="shared" si="0"/>
        <v xml:space="preserve"> </v>
      </c>
    </row>
    <row r="24" spans="1:13" ht="24.9" customHeight="1">
      <c r="A24" s="257">
        <f t="shared" si="1"/>
        <v>17</v>
      </c>
      <c r="B24" s="16"/>
      <c r="C24" s="17"/>
      <c r="D24" s="17"/>
      <c r="E24" s="16"/>
      <c r="F24" s="15"/>
      <c r="G24" s="16"/>
      <c r="H24" s="18"/>
      <c r="I24" s="18"/>
      <c r="J24" s="18"/>
      <c r="K24" s="17"/>
      <c r="L24" s="17"/>
      <c r="M24" s="21" t="str">
        <f t="shared" si="0"/>
        <v xml:space="preserve"> </v>
      </c>
    </row>
    <row r="25" spans="1:13" ht="24.9" customHeight="1">
      <c r="A25" s="257">
        <f t="shared" si="1"/>
        <v>18</v>
      </c>
      <c r="B25" s="16"/>
      <c r="C25" s="17"/>
      <c r="D25" s="17"/>
      <c r="E25" s="16"/>
      <c r="F25" s="15"/>
      <c r="G25" s="16"/>
      <c r="H25" s="18"/>
      <c r="I25" s="18"/>
      <c r="J25" s="18"/>
      <c r="K25" s="17"/>
      <c r="L25" s="17"/>
      <c r="M25" s="21" t="str">
        <f t="shared" si="0"/>
        <v xml:space="preserve"> </v>
      </c>
    </row>
    <row r="26" spans="1:13" ht="24.9" customHeight="1">
      <c r="A26" s="257">
        <f t="shared" si="1"/>
        <v>19</v>
      </c>
      <c r="B26" s="16"/>
      <c r="C26" s="17"/>
      <c r="D26" s="17"/>
      <c r="E26" s="16"/>
      <c r="F26" s="15"/>
      <c r="G26" s="16"/>
      <c r="H26" s="18"/>
      <c r="I26" s="18"/>
      <c r="J26" s="18"/>
      <c r="K26" s="17"/>
      <c r="L26" s="17"/>
      <c r="M26" s="21" t="str">
        <f t="shared" si="0"/>
        <v xml:space="preserve"> </v>
      </c>
    </row>
    <row r="27" spans="1:13" ht="24.9" customHeight="1">
      <c r="A27" s="257">
        <f t="shared" si="1"/>
        <v>20</v>
      </c>
      <c r="B27" s="16"/>
      <c r="C27" s="17"/>
      <c r="D27" s="17"/>
      <c r="E27" s="16"/>
      <c r="F27" s="15"/>
      <c r="G27" s="16"/>
      <c r="H27" s="18"/>
      <c r="I27" s="18"/>
      <c r="J27" s="18"/>
      <c r="K27" s="17"/>
      <c r="L27" s="17"/>
      <c r="M27" s="21" t="str">
        <f t="shared" si="0"/>
        <v xml:space="preserve"> </v>
      </c>
    </row>
    <row r="28" spans="1:13" ht="24.9" customHeight="1">
      <c r="A28" s="257">
        <f t="shared" si="1"/>
        <v>21</v>
      </c>
      <c r="B28" s="16"/>
      <c r="C28" s="17"/>
      <c r="D28" s="17"/>
      <c r="E28" s="16"/>
      <c r="F28" s="15"/>
      <c r="G28" s="16"/>
      <c r="H28" s="18"/>
      <c r="I28" s="18"/>
      <c r="J28" s="18"/>
      <c r="K28" s="17"/>
      <c r="L28" s="17"/>
      <c r="M28" s="21" t="str">
        <f t="shared" si="0"/>
        <v xml:space="preserve"> </v>
      </c>
    </row>
    <row r="29" spans="1:13" ht="24.9" customHeight="1">
      <c r="A29" s="257">
        <f t="shared" si="1"/>
        <v>22</v>
      </c>
      <c r="B29" s="16"/>
      <c r="C29" s="17"/>
      <c r="D29" s="17"/>
      <c r="E29" s="16"/>
      <c r="F29" s="15"/>
      <c r="G29" s="16"/>
      <c r="H29" s="18"/>
      <c r="I29" s="18"/>
      <c r="J29" s="18"/>
      <c r="K29" s="17"/>
      <c r="L29" s="17"/>
      <c r="M29" s="21" t="str">
        <f t="shared" si="0"/>
        <v xml:space="preserve"> </v>
      </c>
    </row>
    <row r="30" spans="1:13" ht="24.9" customHeight="1">
      <c r="A30" s="257">
        <f t="shared" si="1"/>
        <v>23</v>
      </c>
      <c r="B30" s="16"/>
      <c r="C30" s="17"/>
      <c r="D30" s="17"/>
      <c r="E30" s="16"/>
      <c r="F30" s="15"/>
      <c r="G30" s="16"/>
      <c r="H30" s="18"/>
      <c r="I30" s="18"/>
      <c r="J30" s="18"/>
      <c r="K30" s="17"/>
      <c r="L30" s="17"/>
      <c r="M30" s="21" t="str">
        <f t="shared" si="0"/>
        <v xml:space="preserve"> </v>
      </c>
    </row>
    <row r="31" spans="1:13" ht="24.9" customHeight="1">
      <c r="A31" s="257">
        <f t="shared" si="1"/>
        <v>24</v>
      </c>
      <c r="B31" s="16"/>
      <c r="C31" s="17"/>
      <c r="D31" s="17"/>
      <c r="E31" s="16"/>
      <c r="F31" s="15"/>
      <c r="G31" s="16"/>
      <c r="H31" s="18"/>
      <c r="I31" s="18"/>
      <c r="J31" s="18"/>
      <c r="K31" s="17"/>
      <c r="L31" s="17"/>
      <c r="M31" s="21" t="str">
        <f t="shared" si="0"/>
        <v xml:space="preserve"> </v>
      </c>
    </row>
    <row r="32" spans="1:13" ht="24.9" customHeight="1">
      <c r="A32" s="257">
        <f t="shared" si="1"/>
        <v>25</v>
      </c>
      <c r="B32" s="16"/>
      <c r="C32" s="17"/>
      <c r="D32" s="17"/>
      <c r="E32" s="16"/>
      <c r="F32" s="15"/>
      <c r="G32" s="16"/>
      <c r="H32" s="18"/>
      <c r="I32" s="18"/>
      <c r="J32" s="18"/>
      <c r="K32" s="17"/>
      <c r="L32" s="17"/>
      <c r="M32" s="21" t="str">
        <f t="shared" si="0"/>
        <v xml:space="preserve"> </v>
      </c>
    </row>
    <row r="33" spans="1:13" ht="24.9" customHeight="1">
      <c r="A33" s="257">
        <f t="shared" si="1"/>
        <v>26</v>
      </c>
      <c r="B33" s="16"/>
      <c r="C33" s="17"/>
      <c r="D33" s="17"/>
      <c r="E33" s="16"/>
      <c r="F33" s="15"/>
      <c r="G33" s="16"/>
      <c r="H33" s="18"/>
      <c r="I33" s="18"/>
      <c r="J33" s="18"/>
      <c r="K33" s="17"/>
      <c r="L33" s="17"/>
      <c r="M33" s="21" t="str">
        <f t="shared" si="0"/>
        <v xml:space="preserve"> </v>
      </c>
    </row>
    <row r="34" spans="1:13" ht="24.9" customHeight="1">
      <c r="A34" s="257">
        <f t="shared" si="1"/>
        <v>27</v>
      </c>
      <c r="B34" s="16"/>
      <c r="C34" s="17"/>
      <c r="D34" s="17"/>
      <c r="E34" s="16"/>
      <c r="F34" s="15"/>
      <c r="G34" s="16"/>
      <c r="H34" s="18"/>
      <c r="I34" s="18"/>
      <c r="J34" s="18"/>
      <c r="K34" s="17"/>
      <c r="L34" s="17"/>
      <c r="M34" s="21" t="str">
        <f t="shared" si="0"/>
        <v xml:space="preserve"> </v>
      </c>
    </row>
    <row r="35" spans="1:13" ht="24.9" customHeight="1">
      <c r="A35" s="257">
        <f t="shared" si="1"/>
        <v>28</v>
      </c>
      <c r="B35" s="16"/>
      <c r="C35" s="17"/>
      <c r="D35" s="17"/>
      <c r="E35" s="16"/>
      <c r="F35" s="15"/>
      <c r="G35" s="16"/>
      <c r="H35" s="18"/>
      <c r="I35" s="18"/>
      <c r="J35" s="18"/>
      <c r="K35" s="17"/>
      <c r="L35" s="17"/>
      <c r="M35" s="21" t="str">
        <f t="shared" si="0"/>
        <v xml:space="preserve"> </v>
      </c>
    </row>
    <row r="36" spans="1:13" ht="24.9" customHeight="1">
      <c r="A36" s="257">
        <f t="shared" si="1"/>
        <v>29</v>
      </c>
      <c r="B36" s="16"/>
      <c r="C36" s="17"/>
      <c r="D36" s="17"/>
      <c r="E36" s="16"/>
      <c r="F36" s="15"/>
      <c r="G36" s="16"/>
      <c r="H36" s="18"/>
      <c r="I36" s="18"/>
      <c r="J36" s="18"/>
      <c r="K36" s="17"/>
      <c r="L36" s="17"/>
      <c r="M36" s="21" t="str">
        <f t="shared" si="0"/>
        <v xml:space="preserve"> </v>
      </c>
    </row>
    <row r="37" spans="1:13" ht="24.9" customHeight="1">
      <c r="A37" s="257">
        <f t="shared" si="1"/>
        <v>30</v>
      </c>
      <c r="B37" s="16"/>
      <c r="C37" s="17"/>
      <c r="D37" s="17"/>
      <c r="E37" s="16"/>
      <c r="F37" s="15"/>
      <c r="G37" s="16"/>
      <c r="H37" s="18"/>
      <c r="I37" s="18"/>
      <c r="J37" s="18"/>
      <c r="K37" s="17"/>
      <c r="L37" s="17"/>
      <c r="M37" s="21" t="str">
        <f t="shared" si="0"/>
        <v xml:space="preserve"> </v>
      </c>
    </row>
    <row r="38" spans="1:13" ht="24.9" customHeight="1">
      <c r="A38" s="257">
        <f t="shared" si="1"/>
        <v>31</v>
      </c>
      <c r="B38" s="16"/>
      <c r="C38" s="17"/>
      <c r="D38" s="17"/>
      <c r="E38" s="16"/>
      <c r="F38" s="15"/>
      <c r="G38" s="16"/>
      <c r="H38" s="18"/>
      <c r="I38" s="18"/>
      <c r="J38" s="18"/>
      <c r="K38" s="17"/>
      <c r="L38" s="17"/>
      <c r="M38" s="21" t="str">
        <f t="shared" si="0"/>
        <v xml:space="preserve"> </v>
      </c>
    </row>
    <row r="39" spans="1:13" ht="24.9" customHeight="1">
      <c r="A39" s="257">
        <f t="shared" si="1"/>
        <v>32</v>
      </c>
      <c r="B39" s="16"/>
      <c r="C39" s="17"/>
      <c r="D39" s="17"/>
      <c r="E39" s="16"/>
      <c r="F39" s="15"/>
      <c r="G39" s="16"/>
      <c r="H39" s="18"/>
      <c r="I39" s="18"/>
      <c r="J39" s="18"/>
      <c r="K39" s="17"/>
      <c r="L39" s="17"/>
      <c r="M39" s="21" t="str">
        <f t="shared" si="0"/>
        <v xml:space="preserve"> </v>
      </c>
    </row>
    <row r="40" spans="1:13" ht="24.9" customHeight="1">
      <c r="A40" s="257">
        <f t="shared" si="1"/>
        <v>33</v>
      </c>
      <c r="B40" s="16"/>
      <c r="C40" s="17"/>
      <c r="D40" s="17"/>
      <c r="E40" s="16"/>
      <c r="F40" s="15"/>
      <c r="G40" s="16"/>
      <c r="H40" s="18"/>
      <c r="I40" s="18"/>
      <c r="J40" s="18"/>
      <c r="K40" s="17"/>
      <c r="L40" s="17"/>
      <c r="M40" s="21" t="str">
        <f t="shared" si="0"/>
        <v xml:space="preserve"> </v>
      </c>
    </row>
    <row r="41" spans="1:13" ht="24.9" customHeight="1">
      <c r="A41" s="257">
        <f t="shared" si="1"/>
        <v>34</v>
      </c>
      <c r="B41" s="16"/>
      <c r="C41" s="17"/>
      <c r="D41" s="17"/>
      <c r="E41" s="16"/>
      <c r="F41" s="15"/>
      <c r="G41" s="16"/>
      <c r="H41" s="18"/>
      <c r="I41" s="18"/>
      <c r="J41" s="18"/>
      <c r="K41" s="17"/>
      <c r="L41" s="17"/>
      <c r="M41" s="21" t="str">
        <f t="shared" si="0"/>
        <v xml:space="preserve"> </v>
      </c>
    </row>
    <row r="42" spans="1:13" ht="24.9" customHeight="1">
      <c r="A42" s="257">
        <f t="shared" si="1"/>
        <v>35</v>
      </c>
      <c r="B42" s="16"/>
      <c r="C42" s="17"/>
      <c r="D42" s="17"/>
      <c r="E42" s="16"/>
      <c r="F42" s="15"/>
      <c r="G42" s="16"/>
      <c r="H42" s="18"/>
      <c r="I42" s="18"/>
      <c r="J42" s="18"/>
      <c r="K42" s="17"/>
      <c r="L42" s="17"/>
      <c r="M42" s="21" t="str">
        <f t="shared" si="0"/>
        <v xml:space="preserve"> </v>
      </c>
    </row>
    <row r="43" spans="1:13" ht="24.9" customHeight="1">
      <c r="A43" s="257">
        <f t="shared" si="1"/>
        <v>36</v>
      </c>
      <c r="B43" s="16"/>
      <c r="C43" s="17"/>
      <c r="D43" s="17"/>
      <c r="E43" s="16"/>
      <c r="F43" s="15"/>
      <c r="G43" s="16"/>
      <c r="H43" s="18"/>
      <c r="I43" s="18"/>
      <c r="J43" s="18"/>
      <c r="K43" s="17"/>
      <c r="L43" s="17"/>
      <c r="M43" s="21" t="str">
        <f t="shared" si="0"/>
        <v xml:space="preserve"> </v>
      </c>
    </row>
    <row r="44" spans="1:13" ht="24.9" customHeight="1">
      <c r="A44" s="257">
        <f t="shared" si="1"/>
        <v>37</v>
      </c>
      <c r="B44" s="16"/>
      <c r="C44" s="17"/>
      <c r="D44" s="17"/>
      <c r="E44" s="16"/>
      <c r="F44" s="15"/>
      <c r="G44" s="16"/>
      <c r="H44" s="18"/>
      <c r="I44" s="18"/>
      <c r="J44" s="18"/>
      <c r="K44" s="17"/>
      <c r="L44" s="17"/>
      <c r="M44" s="21" t="str">
        <f t="shared" si="0"/>
        <v xml:space="preserve"> </v>
      </c>
    </row>
    <row r="45" spans="1:13" ht="24.9" customHeight="1">
      <c r="A45" s="257">
        <f t="shared" si="1"/>
        <v>38</v>
      </c>
      <c r="B45" s="16"/>
      <c r="C45" s="17"/>
      <c r="D45" s="17"/>
      <c r="E45" s="16"/>
      <c r="F45" s="15"/>
      <c r="G45" s="16"/>
      <c r="H45" s="18"/>
      <c r="I45" s="18"/>
      <c r="J45" s="18"/>
      <c r="K45" s="17"/>
      <c r="L45" s="17"/>
      <c r="M45" s="21" t="str">
        <f t="shared" si="0"/>
        <v xml:space="preserve"> </v>
      </c>
    </row>
    <row r="46" spans="1:13" ht="24.9" customHeight="1">
      <c r="A46" s="257">
        <f t="shared" si="1"/>
        <v>39</v>
      </c>
      <c r="B46" s="16"/>
      <c r="C46" s="17"/>
      <c r="D46" s="17"/>
      <c r="E46" s="16"/>
      <c r="F46" s="15"/>
      <c r="G46" s="16"/>
      <c r="H46" s="18"/>
      <c r="I46" s="18"/>
      <c r="J46" s="18"/>
      <c r="K46" s="17"/>
      <c r="L46" s="17"/>
      <c r="M46" s="21" t="str">
        <f t="shared" si="0"/>
        <v xml:space="preserve"> </v>
      </c>
    </row>
    <row r="47" spans="1:13" ht="24.9" customHeight="1">
      <c r="A47" s="257">
        <f t="shared" si="1"/>
        <v>40</v>
      </c>
      <c r="B47" s="16"/>
      <c r="C47" s="17"/>
      <c r="D47" s="17"/>
      <c r="E47" s="16"/>
      <c r="F47" s="15"/>
      <c r="G47" s="16"/>
      <c r="H47" s="18"/>
      <c r="I47" s="18"/>
      <c r="J47" s="18"/>
      <c r="K47" s="17"/>
      <c r="L47" s="17"/>
      <c r="M47" s="21" t="str">
        <f t="shared" si="0"/>
        <v xml:space="preserve"> </v>
      </c>
    </row>
    <row r="48" spans="1:13" ht="24.9" customHeight="1">
      <c r="A48" s="257">
        <f t="shared" si="1"/>
        <v>41</v>
      </c>
      <c r="B48" s="16"/>
      <c r="C48" s="17"/>
      <c r="D48" s="17"/>
      <c r="E48" s="16"/>
      <c r="F48" s="15"/>
      <c r="G48" s="16"/>
      <c r="H48" s="18"/>
      <c r="I48" s="18"/>
      <c r="J48" s="18"/>
      <c r="K48" s="17"/>
      <c r="L48" s="17"/>
      <c r="M48" s="21" t="str">
        <f t="shared" si="0"/>
        <v xml:space="preserve"> </v>
      </c>
    </row>
    <row r="49" spans="1:13" ht="24.9" customHeight="1">
      <c r="A49" s="257">
        <f t="shared" si="1"/>
        <v>42</v>
      </c>
      <c r="B49" s="16"/>
      <c r="C49" s="17"/>
      <c r="D49" s="17"/>
      <c r="E49" s="16"/>
      <c r="F49" s="15"/>
      <c r="G49" s="16"/>
      <c r="H49" s="18"/>
      <c r="I49" s="18"/>
      <c r="J49" s="18"/>
      <c r="K49" s="17"/>
      <c r="L49" s="17"/>
      <c r="M49" s="21" t="str">
        <f t="shared" si="0"/>
        <v xml:space="preserve"> </v>
      </c>
    </row>
    <row r="50" spans="1:13" ht="24.9" customHeight="1">
      <c r="A50" s="257">
        <f t="shared" si="1"/>
        <v>43</v>
      </c>
      <c r="B50" s="16"/>
      <c r="C50" s="17"/>
      <c r="D50" s="17"/>
      <c r="E50" s="16"/>
      <c r="F50" s="15"/>
      <c r="G50" s="16"/>
      <c r="H50" s="18"/>
      <c r="I50" s="18"/>
      <c r="J50" s="18"/>
      <c r="K50" s="17"/>
      <c r="L50" s="17"/>
      <c r="M50" s="21" t="str">
        <f t="shared" si="0"/>
        <v xml:space="preserve"> </v>
      </c>
    </row>
    <row r="51" spans="1:13" ht="24.9" customHeight="1">
      <c r="A51" s="257">
        <f t="shared" si="1"/>
        <v>44</v>
      </c>
      <c r="B51" s="16"/>
      <c r="C51" s="17"/>
      <c r="D51" s="17"/>
      <c r="E51" s="16"/>
      <c r="F51" s="15"/>
      <c r="G51" s="16"/>
      <c r="H51" s="18"/>
      <c r="I51" s="18"/>
      <c r="J51" s="18"/>
      <c r="K51" s="17"/>
      <c r="L51" s="17"/>
      <c r="M51" s="21" t="str">
        <f t="shared" si="0"/>
        <v xml:space="preserve"> </v>
      </c>
    </row>
    <row r="52" spans="1:13" ht="24.9" customHeight="1">
      <c r="A52" s="257">
        <f t="shared" si="1"/>
        <v>45</v>
      </c>
      <c r="B52" s="16"/>
      <c r="C52" s="17"/>
      <c r="D52" s="17"/>
      <c r="E52" s="16"/>
      <c r="F52" s="15"/>
      <c r="G52" s="16"/>
      <c r="H52" s="18"/>
      <c r="I52" s="18"/>
      <c r="J52" s="18"/>
      <c r="K52" s="17"/>
      <c r="L52" s="17"/>
      <c r="M52" s="21" t="str">
        <f t="shared" si="0"/>
        <v xml:space="preserve"> </v>
      </c>
    </row>
    <row r="53" spans="1:13" ht="24.9" customHeight="1">
      <c r="A53" s="257">
        <f t="shared" si="1"/>
        <v>46</v>
      </c>
      <c r="B53" s="16"/>
      <c r="C53" s="17"/>
      <c r="D53" s="17"/>
      <c r="E53" s="16"/>
      <c r="F53" s="15"/>
      <c r="G53" s="16"/>
      <c r="H53" s="18"/>
      <c r="I53" s="18"/>
      <c r="J53" s="18"/>
      <c r="K53" s="17"/>
      <c r="L53" s="17"/>
      <c r="M53" s="21" t="str">
        <f t="shared" si="0"/>
        <v xml:space="preserve"> </v>
      </c>
    </row>
    <row r="54" spans="1:13" ht="24.9" customHeight="1">
      <c r="A54" s="257">
        <f t="shared" si="1"/>
        <v>47</v>
      </c>
      <c r="B54" s="16"/>
      <c r="C54" s="17"/>
      <c r="D54" s="17"/>
      <c r="E54" s="16"/>
      <c r="F54" s="15"/>
      <c r="G54" s="16"/>
      <c r="H54" s="18"/>
      <c r="I54" s="18"/>
      <c r="J54" s="18"/>
      <c r="K54" s="17"/>
      <c r="L54" s="17"/>
      <c r="M54" s="21" t="str">
        <f t="shared" si="0"/>
        <v xml:space="preserve"> </v>
      </c>
    </row>
    <row r="55" spans="1:13" ht="24.9" customHeight="1">
      <c r="A55" s="257">
        <f t="shared" si="1"/>
        <v>48</v>
      </c>
      <c r="B55" s="16"/>
      <c r="C55" s="17"/>
      <c r="D55" s="17"/>
      <c r="E55" s="16"/>
      <c r="F55" s="15"/>
      <c r="G55" s="16"/>
      <c r="H55" s="18"/>
      <c r="I55" s="18"/>
      <c r="J55" s="18"/>
      <c r="K55" s="17"/>
      <c r="L55" s="17"/>
      <c r="M55" s="21" t="str">
        <f t="shared" si="0"/>
        <v xml:space="preserve"> </v>
      </c>
    </row>
    <row r="56" spans="1:13" ht="24.9" customHeight="1">
      <c r="A56" s="257">
        <f t="shared" si="1"/>
        <v>49</v>
      </c>
      <c r="B56" s="16"/>
      <c r="C56" s="17"/>
      <c r="D56" s="17"/>
      <c r="E56" s="16"/>
      <c r="F56" s="15"/>
      <c r="G56" s="16"/>
      <c r="H56" s="18"/>
      <c r="I56" s="18"/>
      <c r="J56" s="18"/>
      <c r="K56" s="17"/>
      <c r="L56" s="17"/>
      <c r="M56" s="21" t="str">
        <f t="shared" si="0"/>
        <v xml:space="preserve"> </v>
      </c>
    </row>
    <row r="57" spans="1:13" ht="24.9" customHeight="1">
      <c r="A57" s="257">
        <f t="shared" si="1"/>
        <v>50</v>
      </c>
      <c r="B57" s="16"/>
      <c r="C57" s="17"/>
      <c r="D57" s="17"/>
      <c r="E57" s="16"/>
      <c r="F57" s="15"/>
      <c r="G57" s="16"/>
      <c r="H57" s="18"/>
      <c r="I57" s="18"/>
      <c r="J57" s="18"/>
      <c r="K57" s="17"/>
      <c r="L57" s="17"/>
      <c r="M57" s="21" t="str">
        <f t="shared" si="0"/>
        <v xml:space="preserve"> </v>
      </c>
    </row>
    <row r="58" spans="1:13" ht="24.9" customHeight="1">
      <c r="A58" s="257">
        <f t="shared" si="1"/>
        <v>51</v>
      </c>
      <c r="B58" s="16"/>
      <c r="C58" s="17"/>
      <c r="D58" s="17"/>
      <c r="E58" s="16"/>
      <c r="F58" s="15"/>
      <c r="G58" s="16"/>
      <c r="H58" s="18"/>
      <c r="I58" s="18"/>
      <c r="J58" s="18"/>
      <c r="K58" s="17"/>
      <c r="L58" s="17"/>
      <c r="M58" s="21" t="str">
        <f t="shared" si="0"/>
        <v xml:space="preserve"> </v>
      </c>
    </row>
    <row r="59" spans="1:13" ht="24.9" customHeight="1">
      <c r="A59" s="257">
        <f t="shared" si="1"/>
        <v>52</v>
      </c>
      <c r="B59" s="16"/>
      <c r="C59" s="17"/>
      <c r="D59" s="17"/>
      <c r="E59" s="16"/>
      <c r="F59" s="15"/>
      <c r="G59" s="16"/>
      <c r="H59" s="18"/>
      <c r="I59" s="18"/>
      <c r="J59" s="18"/>
      <c r="K59" s="17"/>
      <c r="L59" s="17"/>
      <c r="M59" s="21" t="str">
        <f t="shared" si="0"/>
        <v xml:space="preserve"> </v>
      </c>
    </row>
    <row r="60" spans="1:13" ht="24.9" customHeight="1">
      <c r="A60" s="257">
        <f t="shared" si="1"/>
        <v>53</v>
      </c>
      <c r="B60" s="16"/>
      <c r="C60" s="17"/>
      <c r="D60" s="17"/>
      <c r="E60" s="16"/>
      <c r="F60" s="15"/>
      <c r="G60" s="16"/>
      <c r="H60" s="18"/>
      <c r="I60" s="18"/>
      <c r="J60" s="18"/>
      <c r="K60" s="17"/>
      <c r="L60" s="17"/>
      <c r="M60" s="21" t="str">
        <f t="shared" si="0"/>
        <v xml:space="preserve"> </v>
      </c>
    </row>
    <row r="61" spans="1:13" ht="24.9" customHeight="1">
      <c r="A61" s="257">
        <f t="shared" si="1"/>
        <v>54</v>
      </c>
      <c r="B61" s="16"/>
      <c r="C61" s="17"/>
      <c r="D61" s="17"/>
      <c r="E61" s="16"/>
      <c r="F61" s="15"/>
      <c r="G61" s="16"/>
      <c r="H61" s="18"/>
      <c r="I61" s="18"/>
      <c r="J61" s="18"/>
      <c r="K61" s="17"/>
      <c r="L61" s="17"/>
      <c r="M61" s="21" t="str">
        <f t="shared" si="0"/>
        <v xml:space="preserve"> </v>
      </c>
    </row>
    <row r="62" spans="1:13" ht="24.9" customHeight="1">
      <c r="A62" s="257">
        <f t="shared" si="1"/>
        <v>55</v>
      </c>
      <c r="B62" s="16"/>
      <c r="C62" s="17"/>
      <c r="D62" s="17"/>
      <c r="E62" s="16"/>
      <c r="F62" s="15"/>
      <c r="G62" s="16"/>
      <c r="H62" s="18"/>
      <c r="I62" s="18"/>
      <c r="J62" s="18"/>
      <c r="K62" s="17"/>
      <c r="L62" s="17"/>
      <c r="M62" s="21" t="str">
        <f t="shared" si="0"/>
        <v xml:space="preserve"> </v>
      </c>
    </row>
    <row r="63" spans="1:13" ht="24.9" customHeight="1">
      <c r="A63" s="257">
        <f t="shared" si="1"/>
        <v>56</v>
      </c>
      <c r="B63" s="16"/>
      <c r="C63" s="17"/>
      <c r="D63" s="17"/>
      <c r="E63" s="16"/>
      <c r="F63" s="15"/>
      <c r="G63" s="16"/>
      <c r="H63" s="18"/>
      <c r="I63" s="18"/>
      <c r="J63" s="18"/>
      <c r="K63" s="17"/>
      <c r="L63" s="17"/>
      <c r="M63" s="21" t="str">
        <f t="shared" si="0"/>
        <v xml:space="preserve"> </v>
      </c>
    </row>
    <row r="64" spans="1:13" ht="24.9" customHeight="1">
      <c r="A64" s="257">
        <f t="shared" si="1"/>
        <v>57</v>
      </c>
      <c r="B64" s="16"/>
      <c r="C64" s="17"/>
      <c r="D64" s="17"/>
      <c r="E64" s="16"/>
      <c r="F64" s="15"/>
      <c r="G64" s="16"/>
      <c r="H64" s="18"/>
      <c r="I64" s="18"/>
      <c r="J64" s="18"/>
      <c r="K64" s="17"/>
      <c r="L64" s="17"/>
      <c r="M64" s="21" t="str">
        <f t="shared" si="0"/>
        <v xml:space="preserve"> </v>
      </c>
    </row>
    <row r="65" spans="1:13" ht="24.9" customHeight="1">
      <c r="A65" s="257">
        <f t="shared" si="1"/>
        <v>58</v>
      </c>
      <c r="B65" s="16"/>
      <c r="C65" s="17"/>
      <c r="D65" s="17"/>
      <c r="E65" s="16"/>
      <c r="F65" s="15"/>
      <c r="G65" s="16"/>
      <c r="H65" s="18"/>
      <c r="I65" s="18"/>
      <c r="J65" s="18"/>
      <c r="K65" s="17"/>
      <c r="L65" s="17"/>
      <c r="M65" s="21" t="str">
        <f t="shared" si="0"/>
        <v xml:space="preserve"> </v>
      </c>
    </row>
    <row r="66" spans="1:13" ht="24.9" customHeight="1">
      <c r="A66" s="257">
        <f t="shared" si="1"/>
        <v>59</v>
      </c>
      <c r="B66" s="16"/>
      <c r="C66" s="17"/>
      <c r="D66" s="17"/>
      <c r="E66" s="16"/>
      <c r="F66" s="15"/>
      <c r="G66" s="16"/>
      <c r="H66" s="18"/>
      <c r="I66" s="18"/>
      <c r="J66" s="18"/>
      <c r="K66" s="17"/>
      <c r="L66" s="17"/>
      <c r="M66" s="21" t="str">
        <f t="shared" si="0"/>
        <v xml:space="preserve"> </v>
      </c>
    </row>
    <row r="67" spans="1:13" ht="24.9" customHeight="1">
      <c r="A67" s="257">
        <f t="shared" si="1"/>
        <v>60</v>
      </c>
      <c r="B67" s="16"/>
      <c r="C67" s="17"/>
      <c r="D67" s="17"/>
      <c r="E67" s="16"/>
      <c r="F67" s="15"/>
      <c r="G67" s="16"/>
      <c r="H67" s="18"/>
      <c r="I67" s="18"/>
      <c r="J67" s="18"/>
      <c r="K67" s="17"/>
      <c r="L67" s="17"/>
      <c r="M67" s="21" t="str">
        <f t="shared" si="0"/>
        <v xml:space="preserve"> </v>
      </c>
    </row>
  </sheetData>
  <sheetProtection algorithmName="SHA-512" hashValue="l9e3g+UjBAZhMjo0ySxebvLR4ZW6cV5OF1muxZGHMnpeESgy5dcqBTVIfY8z40uRbsXS7IwPrQZhDuCPVWi2zg==" saltValue="lJmQHGngL1SoeKHfJmMEdA==" spinCount="100000" sheet="1" objects="1" scenarios="1" formatCells="0"/>
  <protectedRanges>
    <protectedRange sqref="B8:L67" name="Range2"/>
    <protectedRange sqref="B2:B4 D2:D4 F2:F3 G4 H2:H3 J2:J4 L2" name="Range1"/>
    <protectedRange sqref="Q2" name="Range1_1"/>
    <protectedRange sqref="T2 Q2" name="Range3"/>
    <protectedRange sqref="L3" name="Range5"/>
  </protectedRanges>
  <mergeCells count="6">
    <mergeCell ref="R2:S2"/>
    <mergeCell ref="L2:N2"/>
    <mergeCell ref="D4:E4"/>
    <mergeCell ref="G4:H4"/>
    <mergeCell ref="A5:J6"/>
    <mergeCell ref="O2:P2"/>
  </mergeCells>
  <conditionalFormatting sqref="A8:L67">
    <cfRule type="expression" dxfId="18" priority="2">
      <formula>$A8=""</formula>
    </cfRule>
  </conditionalFormatting>
  <conditionalFormatting sqref="D2:D3 B2:B4 D4:E4 G4">
    <cfRule type="containsBlanks" dxfId="17" priority="13">
      <formula>LEN(TRIM(B2))=0</formula>
    </cfRule>
  </conditionalFormatting>
  <conditionalFormatting sqref="F2:F3">
    <cfRule type="containsBlanks" dxfId="16" priority="11">
      <formula>LEN(TRIM(F2))=0</formula>
    </cfRule>
  </conditionalFormatting>
  <conditionalFormatting sqref="H2:H3">
    <cfRule type="containsBlanks" dxfId="15" priority="12">
      <formula>LEN(TRIM(H2))=0</formula>
    </cfRule>
  </conditionalFormatting>
  <conditionalFormatting sqref="J2:J4">
    <cfRule type="containsBlanks" dxfId="14" priority="7">
      <formula>LEN(TRIM(J2))=0</formula>
    </cfRule>
  </conditionalFormatting>
  <conditionalFormatting sqref="L2">
    <cfRule type="containsBlanks" dxfId="13" priority="6">
      <formula>LEN(TRIM(L2))=0</formula>
    </cfRule>
  </conditionalFormatting>
  <conditionalFormatting sqref="Q2">
    <cfRule type="containsBlanks" dxfId="12" priority="1">
      <formula>LEN(TRIM(Q2))=0</formula>
    </cfRule>
  </conditionalFormatting>
  <dataValidations count="27">
    <dataValidation type="date" operator="greaterThan" allowBlank="1" showInputMessage="1" showErrorMessage="1" promptTitle="તારીખ" prompt="પરિણામની તારીખ લખો." sqref="B4" xr:uid="{354249EE-A6C1-4B6F-8477-E9B5C964679D}">
      <formula1>36809</formula1>
    </dataValidation>
    <dataValidation type="custom" allowBlank="1" showInputMessage="1" showErrorMessage="1" promptTitle="શાળા ડાયસકોડ" prompt="શાળાનો 11 અંકનો ડાયસકોડ લખો." sqref="G4:H4" xr:uid="{348F02E3-9C20-42AC-B5E7-DEA1CA34C14A}">
      <formula1>AND(ISNUMBER(G4),LEN(I12)=11)</formula1>
    </dataValidation>
    <dataValidation type="custom" allowBlank="1" showInputMessage="1" showErrorMessage="1" errorTitle="TEXT ONLY" error="ફક્ત શબ્દો લખો. નંબર નહી._x000a_બ્રિજેશ પટેલ" promptTitle="પગારકેન્દ્ર શાળા" prompt="પગારકેન્દ્ર શાળાનું નામ લખો." sqref="F2" xr:uid="{327FAE78-D56A-4048-8F40-F2C7BD1374B6}">
      <formula1>ISTEXT(F2)</formula1>
    </dataValidation>
    <dataValidation type="custom" allowBlank="1" showInputMessage="1" showErrorMessage="1" errorTitle="TEXT ONLY" error="ફક્ત શબ્દો લખો. નંબર નહી._x000a_બ્રિજેશ પટેલ" promptTitle="ગામ/શહેર" prompt="ગામ/શહેર નું નામ લખો." sqref="D2" xr:uid="{1DFC50B2-9064-416A-8829-D730EC0C4803}">
      <formula1>ISTEXT(D2)</formula1>
    </dataValidation>
    <dataValidation type="custom" allowBlank="1" showInputMessage="1" showErrorMessage="1" errorTitle="TEXT ONLY" error="ફક્ત શબ્દો લખો. નંબર નહી._x000a_બ્રિજેશ પટેલ" promptTitle="જીલ્લાનું નામ" prompt="ગામ/નગર માટે જીલ્લાનું નામ લખવું._x000a_મહાનગરપાલિકા હોય તો શહેર નું નામ લખવું." sqref="D3" xr:uid="{50D130DA-5D39-4C08-BC67-241320820519}">
      <formula1>ISTEXT(D3)</formula1>
    </dataValidation>
    <dataValidation type="custom" allowBlank="1" showInputMessage="1" showErrorMessage="1" errorTitle="TEXT ONLY" error="ફક્ત શબ્દો લખો. નંબર નહી._x000a_બ્રિજેશ પટેલ" promptTitle="તાલુકો" prompt="ગામ/નગર માટે તાલુકાનું નામ લખવું._x000a_મહાનગરપાલિકા હોય તો શહેર નું નામ લખવું." sqref="B3" xr:uid="{4F93BF28-5418-40C5-A6A3-88830D153BF0}">
      <formula1>ISTEXT(B3)</formula1>
    </dataValidation>
    <dataValidation type="custom" allowBlank="1" showInputMessage="1" showErrorMessage="1" errorTitle="TEXT ONLY" error="ફક્ત શબ્દો લખો. નંબર નહી._x000a_બ્રિજેશ પટેલ" promptTitle="શાળાનું નામ" prompt="શાળાનું આખું નામ _x000a_જો ગામ હોય તો પ્રાથમિક શાળા ફરજિયાત લખવું._x000a_શહેર/નગર હોય તો જે તે શાળાનું આખું નામ લખવું." sqref="B2" xr:uid="{4EFF10B9-E6EC-4859-9634-1EA4FFE8DA62}">
      <formula1>ISTEXT(B2)</formula1>
    </dataValidation>
    <dataValidation type="list" allowBlank="1" showInputMessage="1" showErrorMessage="1" errorTitle="TEXT ONLY" error="ફક્ત શબ્દો લખો. નંબર નહી._x000a_બ્રિજેશ પટેલ" promptTitle="સમિતિ" prompt="ગામ કે નગર વાળી શાળાને જીલ્લા શિક્ષણ સમિતિ પસંદ કરવું._x000a_મહાનગરપાલિકા વાળી શાળાએ નગર શિક્ષણ સમિતિ પસંદ કરવું." sqref="D4:E4" xr:uid="{302E0D70-DBB5-4880-9C6B-842458AEC969}">
      <formula1>"જીલ્લા શિક્ષણ સમિતિ,નગર શિક્ષણ સમિતિ"</formula1>
    </dataValidation>
    <dataValidation type="custom" allowBlank="1" showInputMessage="1" showErrorMessage="1" errorTitle="TEXT ONLY" error="ફક્ત શબ્દો લખો. નંબર નહી._x000a_બ્રિજેશ પટેલ" promptTitle="સી.આર.સી." prompt="સી.આર.સી. સેન્ટર નું નામ લખો." sqref="H2" xr:uid="{18855F56-793D-46F0-847A-7EF8614359A3}">
      <formula1>ISTEXT(H2)</formula1>
    </dataValidation>
    <dataValidation type="list" allowBlank="1" showInputMessage="1" showErrorMessage="1" errorTitle="NUMBER ONLY" error="ફક્ત શબ્દો લખો._x000a_બ્રિજેશ પટેલ" promptTitle="ધોરણ" prompt="ધોરણ પસંદ કરો._x000a_" sqref="J2" xr:uid="{89CB89F6-C34A-45A9-BBD8-EBF6FB626FAA}">
      <formula1>"2"</formula1>
    </dataValidation>
    <dataValidation type="list" allowBlank="1" showInputMessage="1" showErrorMessage="1" errorTitle="TEXT ONLY" error="ફક્ત શબ્દો લખો._x000a_બ્રિજેશ પટેલ" promptTitle="વર્ગ" prompt="વર્ગ પસંદ કરો._x000a_" sqref="J3" xr:uid="{10A3CABF-2E60-41C3-A01E-415B09FAF908}">
      <formula1>"અ,બ,ક,ડ"</formula1>
    </dataValidation>
    <dataValidation type="whole" allowBlank="1" showInputMessage="1" showErrorMessage="1" errorTitle="NUMBER ONLY" error="ફક્ત નંબર જ દાખલ કરો. _x000a_વધુમાં વધુ ૬૦ _x000a__x000a_બ્રિજેશ પટેલ" promptTitle="રજીસ્ટર સંખ્યા" prompt="તમારા વર્ગની રજીસ્ટર સંખ્યા દાખલ કરો." sqref="J4" xr:uid="{AB8DD732-97A0-4608-98DD-E76BA0D4E156}">
      <formula1>1</formula1>
      <formula2>60</formula2>
    </dataValidation>
    <dataValidation allowBlank="1" showInputMessage="1" showErrorMessage="1" errorTitle="TEXT ONLY" error="ફક્ત શબ્દો લખો. નંબર નહી._x000a_બ્રિજેશ પટેલ" promptTitle="વર્ગ શિક્ષકનું નામ" prompt="વર્ગ શિક્ષકનું નામ લખો." sqref="L2:N2" xr:uid="{FDD05CB6-3305-4984-916B-78EA1584979C}"/>
    <dataValidation type="custom" allowBlank="1" showInputMessage="1" showErrorMessage="1" errorTitle="TEXT ONLY" error="ફક્ત શબ્દો લખો. આંકડાકીય માહિતી નહી._x000a_બ્રિજેશ " promptTitle="વિદ્યાર્થીનું નામ" prompt="રોલ નંબર મુજબ જ વિદ્યાર્થીનું નામ લખો." sqref="B8:B67" xr:uid="{5725B4AD-8699-4AAA-AA21-597D64ACCE1B}">
      <formula1>ISTEXT(B8)</formula1>
    </dataValidation>
    <dataValidation type="custom" allowBlank="1" showInputMessage="1" showErrorMessage="1" errorTitle="NUMBER ONLY" error="શબ્દો લખાશે નહી._x000a_ફક્ત આંકડાકીય માહિતી લખો._x000a_બ્રિજેશ" promptTitle="જનરલ રજીસ્ટર નંબર" prompt="વિદ્યાર્થીનો જી.આર.નંબર લખવો." sqref="C8:C67" xr:uid="{B5004013-AC0D-41F0-B425-48665399F273}">
      <formula1>AND(ISNUMBER(C8),LEN(C8)&gt;0,LEN(C8)&lt;6)</formula1>
    </dataValidation>
    <dataValidation type="date" operator="greaterThan" allowBlank="1" showInputMessage="1" showErrorMessage="1" errorTitle="અયોગ્ય એન્ટ્રી" error="કૃપા કરીને સાચી જન્મ તારીખ યોગ્ય ફોર્મેટ માં જ લખો._x000a_બ્રિજેશ પટેલ" promptTitle="જન્મ તારીખ" prompt="વિદ્યાર્થીની જન્મ તારીખ DD-MM-YYYY ફોર્મેટ મુજબ લખો." sqref="D8:D67" xr:uid="{BC5B25D6-49ED-4486-951A-A7BF2010FF30}">
      <formula1>36809</formula1>
    </dataValidation>
    <dataValidation allowBlank="1" showInputMessage="1" showErrorMessage="1" promptTitle="ફળિયું/મહોલ્લો/વિસ્તાર" prompt="વિદ્યાર્થી જે ફળિયું,મહોલ્લો,વિસ્તાર કે સ્થળે રહેતો હોય તે લખો._x000a_ગામ કે શહેરનું નામ લખવું નહી." sqref="E8:E67" xr:uid="{273ADD20-97D9-465C-9DF5-28AABDDFCADB}"/>
    <dataValidation type="whole" allowBlank="1" showInputMessage="1" showErrorMessage="1" errorTitle="NUMBER ONLY" error="ફક્ત અંકમાં જ લખો. શબ્દો નહી._x000a_કુલ કાર્ય દિવસ કરતાં વધુ નહી._x000a_બ્રિજેશ પટેલ" promptTitle="હાજર દિવસ" prompt="વિદ્યાર્થી જેટલા દિવસ હાજર છે તે દિવસ લખો." sqref="F8:F67" xr:uid="{F1452612-9454-478C-BD12-40778DE045FE}">
      <formula1>0</formula1>
      <formula2>VALUE($L$3)</formula2>
    </dataValidation>
    <dataValidation type="custom" allowBlank="1" showInputMessage="1" showErrorMessage="1" errorTitle="TEXT ONLY" error="ફક્ત શબ્દોમાં જ લખો. નંબર નહી._x000a_બ્રિજેશ પટેલ" promptTitle="માતાનું નામ" prompt="ફક્ત માતા/મમ્મી નું નામ લખો._x000a_જો અનાથ બાળક હોય તો પાલક માતાનું નામ લખો." sqref="G8:G67" xr:uid="{EDBAF0D1-EAFF-4252-B40D-9277A4C73DA2}">
      <formula1>ISTEXT(G8)</formula1>
    </dataValidation>
    <dataValidation type="custom" allowBlank="1" showInputMessage="1" showErrorMessage="1" errorTitle="10 DIGIT" error="દશ અંકનો મોબાઈલ નંબર લખો._x000a_બ્રિજેશ પટેલ" promptTitle="મોબાઈલ નંબર" prompt="ફક્ત મોબાઈલ નંબર 10 અંક નો જ લખવો." sqref="H8:H67" xr:uid="{178A1796-9DA4-4ACA-A2E8-D97C679DFD3B}">
      <formula1>AND(ISNUMBER(H8),LEN(H8)=10)</formula1>
    </dataValidation>
    <dataValidation type="custom" allowBlank="1" showInputMessage="1" showErrorMessage="1" errorTitle="11 DIGIT" error="જે તે શાળાનો ડાયસ કોડ લખો. _x000a_વિદ્યાર્થીના યુનિક આઈડી ના શરૂના 11 અંક જ લખો._x000a_બ્રિજેશ પટેલ" promptTitle="એડમિશન શાળા ડાયસકોડ" prompt="વિદ્યાર્થીના યુનિક આઈડી ના શરૂઆતના 11 અંક લખો." sqref="I8:I67" xr:uid="{54045D72-2820-4CAB-B16C-B45F61528A06}">
      <formula1>AND(ISNUMBER(I8),LEN(I8)=11)</formula1>
    </dataValidation>
    <dataValidation type="custom" allowBlank="1" showInputMessage="1" showErrorMessage="1" errorTitle="LAST 7 DIGIT OF STUDENT'S UID" error="વિદ્યાર્થીના યુનિક આઈડી ના છેલ્લા 7 અંક જ લખો._x000a_બ્રિજેશ પટેલ" promptTitle="છેલ્લા 7 અંક" prompt="વિદ્યાર્થીના યુનિક આઈડીના અંતના 7 અંક જ લખો." sqref="J8:J67" xr:uid="{9514BA16-1702-4B79-A55A-D6870431384E}">
      <formula1>AND(ISNUMBER(J8),LEN(J8)=7)</formula1>
    </dataValidation>
    <dataValidation type="list" allowBlank="1" showInputMessage="1" showErrorMessage="1" promptTitle="વિદ્યાર્થીની જાતિ" prompt="વિદ્યાર્થીની જાતિ પસંદ કરો." sqref="K8:K67" xr:uid="{E3607ED2-B9C1-4CB7-A2AE-7083FCB848A0}">
      <formula1>"OBC,SC,ST,GEN"</formula1>
    </dataValidation>
    <dataValidation type="list" allowBlank="1" showInputMessage="1" showErrorMessage="1" promptTitle="કુમાર/કન્યા" prompt="છોકરા માટે Boy અને છોકરી માટે Girl પસંદ કરો." sqref="L8:L67" xr:uid="{7326A621-976C-4A43-8138-8BAC7E4286D1}">
      <formula1>"Boy,Girl"</formula1>
    </dataValidation>
    <dataValidation operator="greaterThan" allowBlank="1" showInputMessage="1" showErrorMessage="1" promptTitle="તારીખ" prompt="શાળા ઉઘડવાની તારીખ લખો." sqref="Q2" xr:uid="{B0A5652B-938F-4C71-A4F0-43B55F59B596}"/>
    <dataValidation allowBlank="1" showInputMessage="1" showErrorMessage="1" promptTitle="સમય" prompt="શાળા ઉઘડવાનો સમય લખો." sqref="T2" xr:uid="{1E6DBFAF-BEA1-48A7-B853-D32726C466CD}"/>
    <dataValidation type="whole" allowBlank="1" showInputMessage="1" showErrorMessage="1" errorTitle="આંકડાકીય માહિતી" error="ફક્ત અંકમાં જ માહિતી ભરો._x000a__x000a_બ્રિજેશ પટેલ" promptTitle="કુલ કાર્ય દિવસ" prompt="ચાલુ શૈક્ષણિક વર્ષના કુલ કાર્ય દિવસ લખો." sqref="L3" xr:uid="{390E1A55-CD77-4F7D-8E64-5AEFAD6B23EB}">
      <formula1>0</formula1>
      <formula2>300</formula2>
    </dataValidation>
  </dataValidations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F75B2-6AF2-4639-8808-B5C555B9FD01}">
  <sheetPr>
    <tabColor rgb="FF006600"/>
  </sheetPr>
  <dimension ref="A1:AI63"/>
  <sheetViews>
    <sheetView showGridLines="0" topLeftCell="B1" workbookViewId="0">
      <pane xSplit="3" ySplit="3" topLeftCell="E4" activePane="bottomRight" state="frozen"/>
      <selection activeCell="B1" sqref="B1"/>
      <selection pane="topRight" activeCell="E1" sqref="E1"/>
      <selection pane="bottomLeft" activeCell="B4" sqref="B4"/>
      <selection pane="bottomRight" activeCell="E4" sqref="E4"/>
    </sheetView>
  </sheetViews>
  <sheetFormatPr defaultRowHeight="14.4"/>
  <cols>
    <col min="1" max="1" width="3.5546875" customWidth="1"/>
    <col min="2" max="2" width="17.88671875" customWidth="1"/>
    <col min="3" max="3" width="6.88671875" customWidth="1"/>
    <col min="4" max="4" width="5.44140625" customWidth="1"/>
    <col min="5" max="24" width="4.33203125" customWidth="1"/>
    <col min="25" max="25" width="4" customWidth="1"/>
    <col min="26" max="26" width="3.6640625" customWidth="1"/>
    <col min="27" max="27" width="3.5546875" customWidth="1"/>
    <col min="28" max="30" width="4.33203125" customWidth="1"/>
  </cols>
  <sheetData>
    <row r="1" spans="1:35" ht="24" customHeight="1">
      <c r="A1" s="289" t="s">
        <v>57</v>
      </c>
      <c r="B1" s="290" t="s">
        <v>39</v>
      </c>
      <c r="C1" s="291" t="s">
        <v>64</v>
      </c>
      <c r="D1" s="291" t="s">
        <v>56</v>
      </c>
      <c r="E1" s="292" t="s">
        <v>65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I1" s="165"/>
    </row>
    <row r="2" spans="1:35" ht="158.25" customHeight="1">
      <c r="A2" s="289"/>
      <c r="B2" s="290"/>
      <c r="C2" s="291"/>
      <c r="D2" s="291"/>
      <c r="E2" s="166" t="s">
        <v>180</v>
      </c>
      <c r="F2" s="166" t="s">
        <v>181</v>
      </c>
      <c r="G2" s="166" t="s">
        <v>182</v>
      </c>
      <c r="H2" s="166" t="s">
        <v>183</v>
      </c>
      <c r="I2" s="166" t="s">
        <v>184</v>
      </c>
      <c r="J2" s="166" t="s">
        <v>185</v>
      </c>
      <c r="K2" s="166" t="s">
        <v>186</v>
      </c>
      <c r="L2" s="166" t="s">
        <v>187</v>
      </c>
      <c r="M2" s="166" t="s">
        <v>188</v>
      </c>
      <c r="N2" s="166" t="s">
        <v>189</v>
      </c>
      <c r="O2" s="166" t="s">
        <v>190</v>
      </c>
      <c r="P2" s="166" t="s">
        <v>191</v>
      </c>
      <c r="Q2" s="166" t="s">
        <v>192</v>
      </c>
      <c r="R2" s="166" t="s">
        <v>193</v>
      </c>
      <c r="S2" s="166" t="s">
        <v>194</v>
      </c>
      <c r="T2" s="166" t="s">
        <v>195</v>
      </c>
      <c r="U2" s="166" t="s">
        <v>196</v>
      </c>
      <c r="V2" s="166" t="s">
        <v>197</v>
      </c>
      <c r="W2" s="166" t="s">
        <v>198</v>
      </c>
      <c r="X2" s="166" t="s">
        <v>199</v>
      </c>
      <c r="Y2" s="167"/>
      <c r="Z2" s="167"/>
      <c r="AA2" s="167"/>
      <c r="AB2" s="288" t="s">
        <v>58</v>
      </c>
      <c r="AC2" s="288"/>
      <c r="AD2" s="288"/>
    </row>
    <row r="3" spans="1:35" ht="21" customHeight="1">
      <c r="A3" s="289"/>
      <c r="B3" s="290"/>
      <c r="C3" s="291"/>
      <c r="D3" s="291"/>
      <c r="E3" s="55">
        <v>1</v>
      </c>
      <c r="F3" s="55">
        <v>2</v>
      </c>
      <c r="G3" s="55">
        <v>3</v>
      </c>
      <c r="H3" s="55">
        <v>4</v>
      </c>
      <c r="I3" s="55">
        <v>5</v>
      </c>
      <c r="J3" s="55">
        <v>6</v>
      </c>
      <c r="K3" s="55">
        <v>7</v>
      </c>
      <c r="L3" s="55">
        <v>8</v>
      </c>
      <c r="M3" s="55">
        <v>9</v>
      </c>
      <c r="N3" s="55">
        <v>10</v>
      </c>
      <c r="O3" s="55">
        <v>11</v>
      </c>
      <c r="P3" s="55">
        <v>12</v>
      </c>
      <c r="Q3" s="55">
        <v>13</v>
      </c>
      <c r="R3" s="55">
        <v>14</v>
      </c>
      <c r="S3" s="55">
        <v>15</v>
      </c>
      <c r="T3" s="55">
        <v>16</v>
      </c>
      <c r="U3" s="55">
        <v>17</v>
      </c>
      <c r="V3" s="55">
        <v>18</v>
      </c>
      <c r="W3" s="55">
        <v>19</v>
      </c>
      <c r="X3" s="55">
        <v>20</v>
      </c>
      <c r="Y3" s="55">
        <v>21</v>
      </c>
      <c r="Z3" s="55">
        <v>22</v>
      </c>
      <c r="AA3" s="55">
        <v>23</v>
      </c>
      <c r="AB3" s="55" t="s">
        <v>40</v>
      </c>
      <c r="AC3" s="55" t="s">
        <v>31</v>
      </c>
      <c r="AD3" s="55" t="s">
        <v>41</v>
      </c>
      <c r="AE3" s="157"/>
      <c r="AF3" s="21">
        <f>(COUNTA(E4:AA4)*3)</f>
        <v>69</v>
      </c>
      <c r="AG3" s="157"/>
    </row>
    <row r="4" spans="1:35" ht="18">
      <c r="A4" s="56">
        <f>IF('Data Entry'!A8="","",'Data Entry'!A8)</f>
        <v>1</v>
      </c>
      <c r="B4" s="164" t="str">
        <f>IF('Data Entry'!B8="","",'Data Entry'!B8)</f>
        <v>પટેલ બ્રિજેશકુમાર કાળાભાઈ</v>
      </c>
      <c r="C4" s="66">
        <f>IF('Data Entry'!C8="","",'Data Entry'!C8)</f>
        <v>10251</v>
      </c>
      <c r="D4" s="66">
        <f>IF('Data Entry'!F8="","",'Data Entry'!F8)</f>
        <v>212</v>
      </c>
      <c r="E4" s="68" t="s">
        <v>40</v>
      </c>
      <c r="F4" s="68" t="s">
        <v>40</v>
      </c>
      <c r="G4" s="68" t="s">
        <v>40</v>
      </c>
      <c r="H4" s="68" t="s">
        <v>40</v>
      </c>
      <c r="I4" s="68" t="s">
        <v>40</v>
      </c>
      <c r="J4" s="68" t="s">
        <v>31</v>
      </c>
      <c r="K4" s="68" t="s">
        <v>31</v>
      </c>
      <c r="L4" s="68" t="s">
        <v>40</v>
      </c>
      <c r="M4" s="68" t="s">
        <v>41</v>
      </c>
      <c r="N4" s="68" t="s">
        <v>40</v>
      </c>
      <c r="O4" s="68" t="s">
        <v>41</v>
      </c>
      <c r="P4" s="68" t="s">
        <v>31</v>
      </c>
      <c r="Q4" s="68" t="s">
        <v>31</v>
      </c>
      <c r="R4" s="68" t="s">
        <v>31</v>
      </c>
      <c r="S4" s="68" t="s">
        <v>31</v>
      </c>
      <c r="T4" s="68" t="s">
        <v>31</v>
      </c>
      <c r="U4" s="68" t="s">
        <v>31</v>
      </c>
      <c r="V4" s="68" t="s">
        <v>31</v>
      </c>
      <c r="W4" s="68" t="s">
        <v>31</v>
      </c>
      <c r="X4" s="68" t="s">
        <v>31</v>
      </c>
      <c r="Y4" s="68" t="s">
        <v>31</v>
      </c>
      <c r="Z4" s="68" t="s">
        <v>40</v>
      </c>
      <c r="AA4" s="68" t="s">
        <v>40</v>
      </c>
      <c r="AB4" s="67">
        <f>IF($AI$1=1,"",IF(A4="","",COUNTIF(E4:AA4,$AB$3)))</f>
        <v>9</v>
      </c>
      <c r="AC4" s="67">
        <f>IF($AI$1=1,"",IF(A4="","",COUNTIF(E4:AA4,$AC$3)))</f>
        <v>12</v>
      </c>
      <c r="AD4" s="67">
        <f>IF($AI$1=1,"",IF(A4="","",COUNTIF(E4:AA4,$AD$3)))</f>
        <v>2</v>
      </c>
      <c r="AE4" s="254">
        <f>(AB4*3)+(AC4*2)+(AD4*1)</f>
        <v>53</v>
      </c>
      <c r="AF4" s="21">
        <f>IF(A4="","",ROUND(AE4*100/$AF$3,0))</f>
        <v>77</v>
      </c>
      <c r="AG4" s="21" t="str">
        <f>IF(A4="","",IF(AF4&gt;=80,"A",IF(AF4&gt;=65,"B",IF(AF4&gt;=50,"C",IF(AF4&gt;=35,"D",IF(AF4&lt;=34,"E"))))))</f>
        <v>B</v>
      </c>
    </row>
    <row r="5" spans="1:35" ht="18">
      <c r="A5" s="56">
        <f>IF('Data Entry'!A9="","",'Data Entry'!A9)</f>
        <v>2</v>
      </c>
      <c r="B5" s="164" t="str">
        <f>IF('Data Entry'!B9="","",'Data Entry'!B9)</f>
        <v/>
      </c>
      <c r="C5" s="66" t="str">
        <f>IF('Data Entry'!C9="","",'Data Entry'!C9)</f>
        <v/>
      </c>
      <c r="D5" s="66" t="str">
        <f>IF('Data Entry'!F9="","",'Data Entry'!F9)</f>
        <v/>
      </c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7">
        <f t="shared" ref="AB5:AB63" si="0">IF($AI$1=1,"",IF(A5="","",COUNTIF(E5:AA5,$AB$3)))</f>
        <v>0</v>
      </c>
      <c r="AC5" s="67">
        <f t="shared" ref="AC5:AC63" si="1">IF($AI$1=1,"",IF(A5="","",COUNTIF(E5:AA5,$AC$3)))</f>
        <v>0</v>
      </c>
      <c r="AD5" s="67">
        <f t="shared" ref="AD5:AD63" si="2">IF($AI$1=1,"",IF(A5="","",COUNTIF(E5:AA5,$AD$3)))</f>
        <v>0</v>
      </c>
      <c r="AE5" s="254">
        <f t="shared" ref="AE5:AE63" si="3">(AB5*3)+(AC5*2)+(AD5*1)</f>
        <v>0</v>
      </c>
      <c r="AF5" s="21">
        <f t="shared" ref="AF5:AF63" si="4">IF(A5="","",ROUND(AE5*100/$AF$3,0))</f>
        <v>0</v>
      </c>
      <c r="AG5" s="21" t="str">
        <f t="shared" ref="AG5:AG63" si="5">IF(A5="","",IF(AF5&gt;=80,"A",IF(AF5&gt;=65,"B",IF(AF5&gt;=50,"C",IF(AF5&gt;=35,"D",IF(AF5&lt;=34,"E"))))))</f>
        <v>E</v>
      </c>
    </row>
    <row r="6" spans="1:35" ht="18">
      <c r="A6" s="56">
        <f>IF('Data Entry'!A10="","",'Data Entry'!A10)</f>
        <v>3</v>
      </c>
      <c r="B6" s="164" t="str">
        <f>IF('Data Entry'!B10="","",'Data Entry'!B10)</f>
        <v/>
      </c>
      <c r="C6" s="66" t="str">
        <f>IF('Data Entry'!C10="","",'Data Entry'!C10)</f>
        <v/>
      </c>
      <c r="D6" s="66" t="str">
        <f>IF('Data Entry'!F10="","",'Data Entry'!F10)</f>
        <v/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7">
        <f t="shared" si="0"/>
        <v>0</v>
      </c>
      <c r="AC6" s="67">
        <f t="shared" si="1"/>
        <v>0</v>
      </c>
      <c r="AD6" s="67">
        <f t="shared" si="2"/>
        <v>0</v>
      </c>
      <c r="AE6" s="254">
        <f t="shared" si="3"/>
        <v>0</v>
      </c>
      <c r="AF6" s="21">
        <f t="shared" si="4"/>
        <v>0</v>
      </c>
      <c r="AG6" s="21" t="str">
        <f t="shared" si="5"/>
        <v>E</v>
      </c>
    </row>
    <row r="7" spans="1:35" ht="18">
      <c r="A7" s="56">
        <f>IF('Data Entry'!A11="","",'Data Entry'!A11)</f>
        <v>4</v>
      </c>
      <c r="B7" s="164" t="str">
        <f>IF('Data Entry'!B11="","",'Data Entry'!B11)</f>
        <v/>
      </c>
      <c r="C7" s="66" t="str">
        <f>IF('Data Entry'!C11="","",'Data Entry'!C11)</f>
        <v/>
      </c>
      <c r="D7" s="66" t="str">
        <f>IF('Data Entry'!F11="","",'Data Entry'!F11)</f>
        <v/>
      </c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7">
        <f t="shared" si="0"/>
        <v>0</v>
      </c>
      <c r="AC7" s="67">
        <f t="shared" si="1"/>
        <v>0</v>
      </c>
      <c r="AD7" s="67">
        <f t="shared" si="2"/>
        <v>0</v>
      </c>
      <c r="AE7" s="254">
        <f t="shared" si="3"/>
        <v>0</v>
      </c>
      <c r="AF7" s="21">
        <f t="shared" si="4"/>
        <v>0</v>
      </c>
      <c r="AG7" s="21" t="str">
        <f t="shared" si="5"/>
        <v>E</v>
      </c>
    </row>
    <row r="8" spans="1:35" ht="18">
      <c r="A8" s="56">
        <f>IF('Data Entry'!A12="","",'Data Entry'!A12)</f>
        <v>5</v>
      </c>
      <c r="B8" s="164" t="str">
        <f>IF('Data Entry'!B12="","",'Data Entry'!B12)</f>
        <v/>
      </c>
      <c r="C8" s="66" t="str">
        <f>IF('Data Entry'!C12="","",'Data Entry'!C12)</f>
        <v/>
      </c>
      <c r="D8" s="66" t="str">
        <f>IF('Data Entry'!F12="","",'Data Entry'!F12)</f>
        <v/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7">
        <f t="shared" si="0"/>
        <v>0</v>
      </c>
      <c r="AC8" s="67">
        <f t="shared" si="1"/>
        <v>0</v>
      </c>
      <c r="AD8" s="67">
        <f t="shared" si="2"/>
        <v>0</v>
      </c>
      <c r="AE8" s="254">
        <f t="shared" si="3"/>
        <v>0</v>
      </c>
      <c r="AF8" s="21">
        <f t="shared" si="4"/>
        <v>0</v>
      </c>
      <c r="AG8" s="21" t="str">
        <f t="shared" si="5"/>
        <v>E</v>
      </c>
    </row>
    <row r="9" spans="1:35" ht="18">
      <c r="A9" s="56">
        <f>IF('Data Entry'!A13="","",'Data Entry'!A13)</f>
        <v>6</v>
      </c>
      <c r="B9" s="164" t="str">
        <f>IF('Data Entry'!B13="","",'Data Entry'!B13)</f>
        <v/>
      </c>
      <c r="C9" s="66" t="str">
        <f>IF('Data Entry'!C13="","",'Data Entry'!C13)</f>
        <v/>
      </c>
      <c r="D9" s="66" t="str">
        <f>IF('Data Entry'!F13="","",'Data Entry'!F13)</f>
        <v/>
      </c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7">
        <f t="shared" si="0"/>
        <v>0</v>
      </c>
      <c r="AC9" s="67">
        <f t="shared" si="1"/>
        <v>0</v>
      </c>
      <c r="AD9" s="67">
        <f t="shared" si="2"/>
        <v>0</v>
      </c>
      <c r="AE9" s="254">
        <f t="shared" si="3"/>
        <v>0</v>
      </c>
      <c r="AF9" s="21">
        <f t="shared" si="4"/>
        <v>0</v>
      </c>
      <c r="AG9" s="21" t="str">
        <f t="shared" si="5"/>
        <v>E</v>
      </c>
    </row>
    <row r="10" spans="1:35" ht="18">
      <c r="A10" s="56">
        <f>IF('Data Entry'!A14="","",'Data Entry'!A14)</f>
        <v>7</v>
      </c>
      <c r="B10" s="164" t="str">
        <f>IF('Data Entry'!B14="","",'Data Entry'!B14)</f>
        <v/>
      </c>
      <c r="C10" s="66" t="str">
        <f>IF('Data Entry'!C14="","",'Data Entry'!C14)</f>
        <v/>
      </c>
      <c r="D10" s="66" t="str">
        <f>IF('Data Entry'!F14="","",'Data Entry'!F14)</f>
        <v/>
      </c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7">
        <f t="shared" si="0"/>
        <v>0</v>
      </c>
      <c r="AC10" s="67">
        <f t="shared" si="1"/>
        <v>0</v>
      </c>
      <c r="AD10" s="67">
        <f t="shared" si="2"/>
        <v>0</v>
      </c>
      <c r="AE10" s="254">
        <f t="shared" si="3"/>
        <v>0</v>
      </c>
      <c r="AF10" s="21">
        <f t="shared" si="4"/>
        <v>0</v>
      </c>
      <c r="AG10" s="21" t="str">
        <f t="shared" si="5"/>
        <v>E</v>
      </c>
    </row>
    <row r="11" spans="1:35" ht="18">
      <c r="A11" s="56">
        <f>IF('Data Entry'!A15="","",'Data Entry'!A15)</f>
        <v>8</v>
      </c>
      <c r="B11" s="164" t="str">
        <f>IF('Data Entry'!B15="","",'Data Entry'!B15)</f>
        <v/>
      </c>
      <c r="C11" s="66" t="str">
        <f>IF('Data Entry'!C15="","",'Data Entry'!C15)</f>
        <v/>
      </c>
      <c r="D11" s="66" t="str">
        <f>IF('Data Entry'!F15="","",'Data Entry'!F15)</f>
        <v/>
      </c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7">
        <f t="shared" si="0"/>
        <v>0</v>
      </c>
      <c r="AC11" s="67">
        <f t="shared" si="1"/>
        <v>0</v>
      </c>
      <c r="AD11" s="67">
        <f t="shared" si="2"/>
        <v>0</v>
      </c>
      <c r="AE11" s="254">
        <f t="shared" si="3"/>
        <v>0</v>
      </c>
      <c r="AF11" s="21">
        <f t="shared" si="4"/>
        <v>0</v>
      </c>
      <c r="AG11" s="21" t="str">
        <f t="shared" si="5"/>
        <v>E</v>
      </c>
    </row>
    <row r="12" spans="1:35" ht="18">
      <c r="A12" s="56">
        <f>IF('Data Entry'!A16="","",'Data Entry'!A16)</f>
        <v>9</v>
      </c>
      <c r="B12" s="164" t="str">
        <f>IF('Data Entry'!B16="","",'Data Entry'!B16)</f>
        <v/>
      </c>
      <c r="C12" s="66" t="str">
        <f>IF('Data Entry'!C16="","",'Data Entry'!C16)</f>
        <v/>
      </c>
      <c r="D12" s="66" t="str">
        <f>IF('Data Entry'!F16="","",'Data Entry'!F16)</f>
        <v/>
      </c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7">
        <f t="shared" si="0"/>
        <v>0</v>
      </c>
      <c r="AC12" s="67">
        <f t="shared" si="1"/>
        <v>0</v>
      </c>
      <c r="AD12" s="67">
        <f t="shared" si="2"/>
        <v>0</v>
      </c>
      <c r="AE12" s="254">
        <f t="shared" si="3"/>
        <v>0</v>
      </c>
      <c r="AF12" s="21">
        <f t="shared" si="4"/>
        <v>0</v>
      </c>
      <c r="AG12" s="21" t="str">
        <f t="shared" si="5"/>
        <v>E</v>
      </c>
    </row>
    <row r="13" spans="1:35" ht="18">
      <c r="A13" s="56">
        <f>IF('Data Entry'!A17="","",'Data Entry'!A17)</f>
        <v>10</v>
      </c>
      <c r="B13" s="164" t="str">
        <f>IF('Data Entry'!B17="","",'Data Entry'!B17)</f>
        <v/>
      </c>
      <c r="C13" s="66" t="str">
        <f>IF('Data Entry'!C17="","",'Data Entry'!C17)</f>
        <v/>
      </c>
      <c r="D13" s="66" t="str">
        <f>IF('Data Entry'!F17="","",'Data Entry'!F17)</f>
        <v/>
      </c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7">
        <f t="shared" si="0"/>
        <v>0</v>
      </c>
      <c r="AC13" s="67">
        <f t="shared" si="1"/>
        <v>0</v>
      </c>
      <c r="AD13" s="67">
        <f t="shared" si="2"/>
        <v>0</v>
      </c>
      <c r="AE13" s="254">
        <f t="shared" si="3"/>
        <v>0</v>
      </c>
      <c r="AF13" s="21">
        <f t="shared" si="4"/>
        <v>0</v>
      </c>
      <c r="AG13" s="21" t="str">
        <f t="shared" si="5"/>
        <v>E</v>
      </c>
    </row>
    <row r="14" spans="1:35" ht="18">
      <c r="A14" s="56">
        <f>IF('Data Entry'!A18="","",'Data Entry'!A18)</f>
        <v>11</v>
      </c>
      <c r="B14" s="164" t="str">
        <f>IF('Data Entry'!B18="","",'Data Entry'!B18)</f>
        <v/>
      </c>
      <c r="C14" s="66" t="str">
        <f>IF('Data Entry'!C18="","",'Data Entry'!C18)</f>
        <v/>
      </c>
      <c r="D14" s="66" t="str">
        <f>IF('Data Entry'!F18="","",'Data Entry'!F18)</f>
        <v/>
      </c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7">
        <f t="shared" si="0"/>
        <v>0</v>
      </c>
      <c r="AC14" s="67">
        <f t="shared" si="1"/>
        <v>0</v>
      </c>
      <c r="AD14" s="67">
        <f t="shared" si="2"/>
        <v>0</v>
      </c>
      <c r="AE14" s="254">
        <f t="shared" si="3"/>
        <v>0</v>
      </c>
      <c r="AF14" s="21">
        <f t="shared" si="4"/>
        <v>0</v>
      </c>
      <c r="AG14" s="21" t="str">
        <f t="shared" si="5"/>
        <v>E</v>
      </c>
    </row>
    <row r="15" spans="1:35" ht="18">
      <c r="A15" s="56">
        <f>IF('Data Entry'!A19="","",'Data Entry'!A19)</f>
        <v>12</v>
      </c>
      <c r="B15" s="164" t="str">
        <f>IF('Data Entry'!B19="","",'Data Entry'!B19)</f>
        <v/>
      </c>
      <c r="C15" s="66" t="str">
        <f>IF('Data Entry'!C19="","",'Data Entry'!C19)</f>
        <v/>
      </c>
      <c r="D15" s="66" t="str">
        <f>IF('Data Entry'!F19="","",'Data Entry'!F19)</f>
        <v/>
      </c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7">
        <f t="shared" si="0"/>
        <v>0</v>
      </c>
      <c r="AC15" s="67">
        <f t="shared" si="1"/>
        <v>0</v>
      </c>
      <c r="AD15" s="67">
        <f t="shared" si="2"/>
        <v>0</v>
      </c>
      <c r="AE15" s="254">
        <f t="shared" si="3"/>
        <v>0</v>
      </c>
      <c r="AF15" s="21">
        <f t="shared" si="4"/>
        <v>0</v>
      </c>
      <c r="AG15" s="21" t="str">
        <f t="shared" si="5"/>
        <v>E</v>
      </c>
    </row>
    <row r="16" spans="1:35" ht="18">
      <c r="A16" s="56">
        <f>IF('Data Entry'!A20="","",'Data Entry'!A20)</f>
        <v>13</v>
      </c>
      <c r="B16" s="164" t="str">
        <f>IF('Data Entry'!B20="","",'Data Entry'!B20)</f>
        <v/>
      </c>
      <c r="C16" s="66" t="str">
        <f>IF('Data Entry'!C20="","",'Data Entry'!C20)</f>
        <v/>
      </c>
      <c r="D16" s="66" t="str">
        <f>IF('Data Entry'!F20="","",'Data Entry'!F20)</f>
        <v/>
      </c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7">
        <f t="shared" si="0"/>
        <v>0</v>
      </c>
      <c r="AC16" s="67">
        <f t="shared" si="1"/>
        <v>0</v>
      </c>
      <c r="AD16" s="67">
        <f t="shared" si="2"/>
        <v>0</v>
      </c>
      <c r="AE16" s="254">
        <f t="shared" si="3"/>
        <v>0</v>
      </c>
      <c r="AF16" s="21">
        <f t="shared" si="4"/>
        <v>0</v>
      </c>
      <c r="AG16" s="21" t="str">
        <f t="shared" si="5"/>
        <v>E</v>
      </c>
    </row>
    <row r="17" spans="1:33" ht="18">
      <c r="A17" s="56">
        <f>IF('Data Entry'!A21="","",'Data Entry'!A21)</f>
        <v>14</v>
      </c>
      <c r="B17" s="164" t="str">
        <f>IF('Data Entry'!B21="","",'Data Entry'!B21)</f>
        <v/>
      </c>
      <c r="C17" s="66" t="str">
        <f>IF('Data Entry'!C21="","",'Data Entry'!C21)</f>
        <v/>
      </c>
      <c r="D17" s="66" t="str">
        <f>IF('Data Entry'!F21="","",'Data Entry'!F21)</f>
        <v/>
      </c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7">
        <f t="shared" si="0"/>
        <v>0</v>
      </c>
      <c r="AC17" s="67">
        <f t="shared" si="1"/>
        <v>0</v>
      </c>
      <c r="AD17" s="67">
        <f t="shared" si="2"/>
        <v>0</v>
      </c>
      <c r="AE17" s="254">
        <f t="shared" si="3"/>
        <v>0</v>
      </c>
      <c r="AF17" s="21">
        <f t="shared" si="4"/>
        <v>0</v>
      </c>
      <c r="AG17" s="21" t="str">
        <f t="shared" si="5"/>
        <v>E</v>
      </c>
    </row>
    <row r="18" spans="1:33" ht="18">
      <c r="A18" s="56">
        <f>IF('Data Entry'!A22="","",'Data Entry'!A22)</f>
        <v>15</v>
      </c>
      <c r="B18" s="164" t="str">
        <f>IF('Data Entry'!B22="","",'Data Entry'!B22)</f>
        <v/>
      </c>
      <c r="C18" s="66" t="str">
        <f>IF('Data Entry'!C22="","",'Data Entry'!C22)</f>
        <v/>
      </c>
      <c r="D18" s="66" t="str">
        <f>IF('Data Entry'!F22="","",'Data Entry'!F22)</f>
        <v/>
      </c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7">
        <f t="shared" si="0"/>
        <v>0</v>
      </c>
      <c r="AC18" s="67">
        <f t="shared" si="1"/>
        <v>0</v>
      </c>
      <c r="AD18" s="67">
        <f t="shared" si="2"/>
        <v>0</v>
      </c>
      <c r="AE18" s="254">
        <f t="shared" si="3"/>
        <v>0</v>
      </c>
      <c r="AF18" s="21">
        <f t="shared" si="4"/>
        <v>0</v>
      </c>
      <c r="AG18" s="21" t="str">
        <f t="shared" si="5"/>
        <v>E</v>
      </c>
    </row>
    <row r="19" spans="1:33" ht="18">
      <c r="A19" s="56">
        <f>IF('Data Entry'!A23="","",'Data Entry'!A23)</f>
        <v>16</v>
      </c>
      <c r="B19" s="164" t="str">
        <f>IF('Data Entry'!B23="","",'Data Entry'!B23)</f>
        <v/>
      </c>
      <c r="C19" s="66" t="str">
        <f>IF('Data Entry'!C23="","",'Data Entry'!C23)</f>
        <v/>
      </c>
      <c r="D19" s="66" t="str">
        <f>IF('Data Entry'!F23="","",'Data Entry'!F23)</f>
        <v/>
      </c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7">
        <f t="shared" si="0"/>
        <v>0</v>
      </c>
      <c r="AC19" s="67">
        <f t="shared" si="1"/>
        <v>0</v>
      </c>
      <c r="AD19" s="67">
        <f t="shared" si="2"/>
        <v>0</v>
      </c>
      <c r="AE19" s="254">
        <f t="shared" si="3"/>
        <v>0</v>
      </c>
      <c r="AF19" s="21">
        <f t="shared" si="4"/>
        <v>0</v>
      </c>
      <c r="AG19" s="21" t="str">
        <f t="shared" si="5"/>
        <v>E</v>
      </c>
    </row>
    <row r="20" spans="1:33" ht="18">
      <c r="A20" s="56">
        <f>IF('Data Entry'!A24="","",'Data Entry'!A24)</f>
        <v>17</v>
      </c>
      <c r="B20" s="164" t="str">
        <f>IF('Data Entry'!B24="","",'Data Entry'!B24)</f>
        <v/>
      </c>
      <c r="C20" s="66" t="str">
        <f>IF('Data Entry'!C24="","",'Data Entry'!C24)</f>
        <v/>
      </c>
      <c r="D20" s="66" t="str">
        <f>IF('Data Entry'!F24="","",'Data Entry'!F24)</f>
        <v/>
      </c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7">
        <f t="shared" si="0"/>
        <v>0</v>
      </c>
      <c r="AC20" s="67">
        <f t="shared" si="1"/>
        <v>0</v>
      </c>
      <c r="AD20" s="67">
        <f t="shared" si="2"/>
        <v>0</v>
      </c>
      <c r="AE20" s="254">
        <f t="shared" si="3"/>
        <v>0</v>
      </c>
      <c r="AF20" s="21">
        <f t="shared" si="4"/>
        <v>0</v>
      </c>
      <c r="AG20" s="21" t="str">
        <f t="shared" si="5"/>
        <v>E</v>
      </c>
    </row>
    <row r="21" spans="1:33" ht="18">
      <c r="A21" s="56">
        <f>IF('Data Entry'!A25="","",'Data Entry'!A25)</f>
        <v>18</v>
      </c>
      <c r="B21" s="164" t="str">
        <f>IF('Data Entry'!B25="","",'Data Entry'!B25)</f>
        <v/>
      </c>
      <c r="C21" s="66" t="str">
        <f>IF('Data Entry'!C25="","",'Data Entry'!C25)</f>
        <v/>
      </c>
      <c r="D21" s="66" t="str">
        <f>IF('Data Entry'!F25="","",'Data Entry'!F25)</f>
        <v/>
      </c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7">
        <f t="shared" si="0"/>
        <v>0</v>
      </c>
      <c r="AC21" s="67">
        <f t="shared" si="1"/>
        <v>0</v>
      </c>
      <c r="AD21" s="67">
        <f t="shared" si="2"/>
        <v>0</v>
      </c>
      <c r="AE21" s="254">
        <f t="shared" si="3"/>
        <v>0</v>
      </c>
      <c r="AF21" s="21">
        <f t="shared" si="4"/>
        <v>0</v>
      </c>
      <c r="AG21" s="21" t="str">
        <f t="shared" si="5"/>
        <v>E</v>
      </c>
    </row>
    <row r="22" spans="1:33" ht="18">
      <c r="A22" s="56">
        <f>IF('Data Entry'!A26="","",'Data Entry'!A26)</f>
        <v>19</v>
      </c>
      <c r="B22" s="164" t="str">
        <f>IF('Data Entry'!B26="","",'Data Entry'!B26)</f>
        <v/>
      </c>
      <c r="C22" s="66" t="str">
        <f>IF('Data Entry'!C26="","",'Data Entry'!C26)</f>
        <v/>
      </c>
      <c r="D22" s="66" t="str">
        <f>IF('Data Entry'!F26="","",'Data Entry'!F26)</f>
        <v/>
      </c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7">
        <f t="shared" si="0"/>
        <v>0</v>
      </c>
      <c r="AC22" s="67">
        <f t="shared" si="1"/>
        <v>0</v>
      </c>
      <c r="AD22" s="67">
        <f t="shared" si="2"/>
        <v>0</v>
      </c>
      <c r="AE22" s="254">
        <f t="shared" si="3"/>
        <v>0</v>
      </c>
      <c r="AF22" s="21">
        <f t="shared" si="4"/>
        <v>0</v>
      </c>
      <c r="AG22" s="21" t="str">
        <f t="shared" si="5"/>
        <v>E</v>
      </c>
    </row>
    <row r="23" spans="1:33" ht="18">
      <c r="A23" s="56">
        <f>IF('Data Entry'!A27="","",'Data Entry'!A27)</f>
        <v>20</v>
      </c>
      <c r="B23" s="164" t="str">
        <f>IF('Data Entry'!B27="","",'Data Entry'!B27)</f>
        <v/>
      </c>
      <c r="C23" s="66" t="str">
        <f>IF('Data Entry'!C27="","",'Data Entry'!C27)</f>
        <v/>
      </c>
      <c r="D23" s="66" t="str">
        <f>IF('Data Entry'!F27="","",'Data Entry'!F27)</f>
        <v/>
      </c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7">
        <f t="shared" si="0"/>
        <v>0</v>
      </c>
      <c r="AC23" s="67">
        <f t="shared" si="1"/>
        <v>0</v>
      </c>
      <c r="AD23" s="67">
        <f t="shared" si="2"/>
        <v>0</v>
      </c>
      <c r="AE23" s="254">
        <f t="shared" si="3"/>
        <v>0</v>
      </c>
      <c r="AF23" s="21">
        <f t="shared" si="4"/>
        <v>0</v>
      </c>
      <c r="AG23" s="21" t="str">
        <f t="shared" si="5"/>
        <v>E</v>
      </c>
    </row>
    <row r="24" spans="1:33" ht="18">
      <c r="A24" s="56">
        <f>IF('Data Entry'!A28="","",'Data Entry'!A28)</f>
        <v>21</v>
      </c>
      <c r="B24" s="164" t="str">
        <f>IF('Data Entry'!B28="","",'Data Entry'!B28)</f>
        <v/>
      </c>
      <c r="C24" s="66" t="str">
        <f>IF('Data Entry'!C28="","",'Data Entry'!C28)</f>
        <v/>
      </c>
      <c r="D24" s="66" t="str">
        <f>IF('Data Entry'!F28="","",'Data Entry'!F28)</f>
        <v/>
      </c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7">
        <f t="shared" si="0"/>
        <v>0</v>
      </c>
      <c r="AC24" s="67">
        <f t="shared" si="1"/>
        <v>0</v>
      </c>
      <c r="AD24" s="67">
        <f t="shared" si="2"/>
        <v>0</v>
      </c>
      <c r="AE24" s="254">
        <f t="shared" si="3"/>
        <v>0</v>
      </c>
      <c r="AF24" s="21">
        <f t="shared" si="4"/>
        <v>0</v>
      </c>
      <c r="AG24" s="21" t="str">
        <f t="shared" si="5"/>
        <v>E</v>
      </c>
    </row>
    <row r="25" spans="1:33" ht="18">
      <c r="A25" s="56">
        <f>IF('Data Entry'!A29="","",'Data Entry'!A29)</f>
        <v>22</v>
      </c>
      <c r="B25" s="164" t="str">
        <f>IF('Data Entry'!B29="","",'Data Entry'!B29)</f>
        <v/>
      </c>
      <c r="C25" s="66" t="str">
        <f>IF('Data Entry'!C29="","",'Data Entry'!C29)</f>
        <v/>
      </c>
      <c r="D25" s="66" t="str">
        <f>IF('Data Entry'!F29="","",'Data Entry'!F29)</f>
        <v/>
      </c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7">
        <f t="shared" si="0"/>
        <v>0</v>
      </c>
      <c r="AC25" s="67">
        <f t="shared" si="1"/>
        <v>0</v>
      </c>
      <c r="AD25" s="67">
        <f t="shared" si="2"/>
        <v>0</v>
      </c>
      <c r="AE25" s="254">
        <f t="shared" si="3"/>
        <v>0</v>
      </c>
      <c r="AF25" s="21">
        <f t="shared" si="4"/>
        <v>0</v>
      </c>
      <c r="AG25" s="21" t="str">
        <f t="shared" si="5"/>
        <v>E</v>
      </c>
    </row>
    <row r="26" spans="1:33" ht="18">
      <c r="A26" s="56">
        <f>IF('Data Entry'!A30="","",'Data Entry'!A30)</f>
        <v>23</v>
      </c>
      <c r="B26" s="164" t="str">
        <f>IF('Data Entry'!B30="","",'Data Entry'!B30)</f>
        <v/>
      </c>
      <c r="C26" s="66" t="str">
        <f>IF('Data Entry'!C30="","",'Data Entry'!C30)</f>
        <v/>
      </c>
      <c r="D26" s="66" t="str">
        <f>IF('Data Entry'!F30="","",'Data Entry'!F30)</f>
        <v/>
      </c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7">
        <f t="shared" si="0"/>
        <v>0</v>
      </c>
      <c r="AC26" s="67">
        <f t="shared" si="1"/>
        <v>0</v>
      </c>
      <c r="AD26" s="67">
        <f t="shared" si="2"/>
        <v>0</v>
      </c>
      <c r="AE26" s="254">
        <f t="shared" si="3"/>
        <v>0</v>
      </c>
      <c r="AF26" s="21">
        <f t="shared" si="4"/>
        <v>0</v>
      </c>
      <c r="AG26" s="21" t="str">
        <f t="shared" si="5"/>
        <v>E</v>
      </c>
    </row>
    <row r="27" spans="1:33" ht="18">
      <c r="A27" s="56">
        <f>IF('Data Entry'!A31="","",'Data Entry'!A31)</f>
        <v>24</v>
      </c>
      <c r="B27" s="164" t="str">
        <f>IF('Data Entry'!B31="","",'Data Entry'!B31)</f>
        <v/>
      </c>
      <c r="C27" s="66" t="str">
        <f>IF('Data Entry'!C31="","",'Data Entry'!C31)</f>
        <v/>
      </c>
      <c r="D27" s="66" t="str">
        <f>IF('Data Entry'!F31="","",'Data Entry'!F31)</f>
        <v/>
      </c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7">
        <f t="shared" si="0"/>
        <v>0</v>
      </c>
      <c r="AC27" s="67">
        <f t="shared" si="1"/>
        <v>0</v>
      </c>
      <c r="AD27" s="67">
        <f t="shared" si="2"/>
        <v>0</v>
      </c>
      <c r="AE27" s="254">
        <f t="shared" si="3"/>
        <v>0</v>
      </c>
      <c r="AF27" s="21">
        <f t="shared" si="4"/>
        <v>0</v>
      </c>
      <c r="AG27" s="21" t="str">
        <f t="shared" si="5"/>
        <v>E</v>
      </c>
    </row>
    <row r="28" spans="1:33" ht="18">
      <c r="A28" s="56">
        <f>IF('Data Entry'!A32="","",'Data Entry'!A32)</f>
        <v>25</v>
      </c>
      <c r="B28" s="164" t="str">
        <f>IF('Data Entry'!B32="","",'Data Entry'!B32)</f>
        <v/>
      </c>
      <c r="C28" s="66" t="str">
        <f>IF('Data Entry'!C32="","",'Data Entry'!C32)</f>
        <v/>
      </c>
      <c r="D28" s="66" t="str">
        <f>IF('Data Entry'!F32="","",'Data Entry'!F32)</f>
        <v/>
      </c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7">
        <f t="shared" si="0"/>
        <v>0</v>
      </c>
      <c r="AC28" s="67">
        <f t="shared" si="1"/>
        <v>0</v>
      </c>
      <c r="AD28" s="67">
        <f t="shared" si="2"/>
        <v>0</v>
      </c>
      <c r="AE28" s="254">
        <f t="shared" si="3"/>
        <v>0</v>
      </c>
      <c r="AF28" s="21">
        <f t="shared" si="4"/>
        <v>0</v>
      </c>
      <c r="AG28" s="21" t="str">
        <f t="shared" si="5"/>
        <v>E</v>
      </c>
    </row>
    <row r="29" spans="1:33" ht="18">
      <c r="A29" s="56">
        <f>IF('Data Entry'!A33="","",'Data Entry'!A33)</f>
        <v>26</v>
      </c>
      <c r="B29" s="164" t="str">
        <f>IF('Data Entry'!B33="","",'Data Entry'!B33)</f>
        <v/>
      </c>
      <c r="C29" s="66" t="str">
        <f>IF('Data Entry'!C33="","",'Data Entry'!C33)</f>
        <v/>
      </c>
      <c r="D29" s="66" t="str">
        <f>IF('Data Entry'!F33="","",'Data Entry'!F33)</f>
        <v/>
      </c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7">
        <f t="shared" si="0"/>
        <v>0</v>
      </c>
      <c r="AC29" s="67">
        <f t="shared" si="1"/>
        <v>0</v>
      </c>
      <c r="AD29" s="67">
        <f t="shared" si="2"/>
        <v>0</v>
      </c>
      <c r="AE29" s="254">
        <f t="shared" si="3"/>
        <v>0</v>
      </c>
      <c r="AF29" s="21">
        <f t="shared" si="4"/>
        <v>0</v>
      </c>
      <c r="AG29" s="21" t="str">
        <f t="shared" si="5"/>
        <v>E</v>
      </c>
    </row>
    <row r="30" spans="1:33" ht="18">
      <c r="A30" s="56">
        <f>IF('Data Entry'!A34="","",'Data Entry'!A34)</f>
        <v>27</v>
      </c>
      <c r="B30" s="164" t="str">
        <f>IF('Data Entry'!B34="","",'Data Entry'!B34)</f>
        <v/>
      </c>
      <c r="C30" s="66" t="str">
        <f>IF('Data Entry'!C34="","",'Data Entry'!C34)</f>
        <v/>
      </c>
      <c r="D30" s="66" t="str">
        <f>IF('Data Entry'!F34="","",'Data Entry'!F34)</f>
        <v/>
      </c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7">
        <f t="shared" si="0"/>
        <v>0</v>
      </c>
      <c r="AC30" s="67">
        <f t="shared" si="1"/>
        <v>0</v>
      </c>
      <c r="AD30" s="67">
        <f t="shared" si="2"/>
        <v>0</v>
      </c>
      <c r="AE30" s="254">
        <f t="shared" si="3"/>
        <v>0</v>
      </c>
      <c r="AF30" s="21">
        <f t="shared" si="4"/>
        <v>0</v>
      </c>
      <c r="AG30" s="21" t="str">
        <f t="shared" si="5"/>
        <v>E</v>
      </c>
    </row>
    <row r="31" spans="1:33" ht="18">
      <c r="A31" s="56">
        <f>IF('Data Entry'!A35="","",'Data Entry'!A35)</f>
        <v>28</v>
      </c>
      <c r="B31" s="164" t="str">
        <f>IF('Data Entry'!B35="","",'Data Entry'!B35)</f>
        <v/>
      </c>
      <c r="C31" s="66" t="str">
        <f>IF('Data Entry'!C35="","",'Data Entry'!C35)</f>
        <v/>
      </c>
      <c r="D31" s="66" t="str">
        <f>IF('Data Entry'!F35="","",'Data Entry'!F35)</f>
        <v/>
      </c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7">
        <f t="shared" si="0"/>
        <v>0</v>
      </c>
      <c r="AC31" s="67">
        <f t="shared" si="1"/>
        <v>0</v>
      </c>
      <c r="AD31" s="67">
        <f t="shared" si="2"/>
        <v>0</v>
      </c>
      <c r="AE31" s="254">
        <f t="shared" si="3"/>
        <v>0</v>
      </c>
      <c r="AF31" s="21">
        <f t="shared" si="4"/>
        <v>0</v>
      </c>
      <c r="AG31" s="21" t="str">
        <f t="shared" si="5"/>
        <v>E</v>
      </c>
    </row>
    <row r="32" spans="1:33" ht="18">
      <c r="A32" s="56">
        <f>IF('Data Entry'!A36="","",'Data Entry'!A36)</f>
        <v>29</v>
      </c>
      <c r="B32" s="164" t="str">
        <f>IF('Data Entry'!B36="","",'Data Entry'!B36)</f>
        <v/>
      </c>
      <c r="C32" s="66" t="str">
        <f>IF('Data Entry'!C36="","",'Data Entry'!C36)</f>
        <v/>
      </c>
      <c r="D32" s="66" t="str">
        <f>IF('Data Entry'!F36="","",'Data Entry'!F36)</f>
        <v/>
      </c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7">
        <f t="shared" si="0"/>
        <v>0</v>
      </c>
      <c r="AC32" s="67">
        <f t="shared" si="1"/>
        <v>0</v>
      </c>
      <c r="AD32" s="67">
        <f t="shared" si="2"/>
        <v>0</v>
      </c>
      <c r="AE32" s="254">
        <f t="shared" si="3"/>
        <v>0</v>
      </c>
      <c r="AF32" s="21">
        <f t="shared" si="4"/>
        <v>0</v>
      </c>
      <c r="AG32" s="21" t="str">
        <f t="shared" si="5"/>
        <v>E</v>
      </c>
    </row>
    <row r="33" spans="1:33" ht="18">
      <c r="A33" s="56">
        <f>IF('Data Entry'!A37="","",'Data Entry'!A37)</f>
        <v>30</v>
      </c>
      <c r="B33" s="164" t="str">
        <f>IF('Data Entry'!B37="","",'Data Entry'!B37)</f>
        <v/>
      </c>
      <c r="C33" s="66" t="str">
        <f>IF('Data Entry'!C37="","",'Data Entry'!C37)</f>
        <v/>
      </c>
      <c r="D33" s="66" t="str">
        <f>IF('Data Entry'!F37="","",'Data Entry'!F37)</f>
        <v/>
      </c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7">
        <f t="shared" si="0"/>
        <v>0</v>
      </c>
      <c r="AC33" s="67">
        <f t="shared" si="1"/>
        <v>0</v>
      </c>
      <c r="AD33" s="67">
        <f t="shared" si="2"/>
        <v>0</v>
      </c>
      <c r="AE33" s="254">
        <f t="shared" si="3"/>
        <v>0</v>
      </c>
      <c r="AF33" s="21">
        <f t="shared" si="4"/>
        <v>0</v>
      </c>
      <c r="AG33" s="21" t="str">
        <f t="shared" si="5"/>
        <v>E</v>
      </c>
    </row>
    <row r="34" spans="1:33" ht="18">
      <c r="A34" s="56">
        <f>IF('Data Entry'!A38="","",'Data Entry'!A38)</f>
        <v>31</v>
      </c>
      <c r="B34" s="164" t="str">
        <f>IF('Data Entry'!B38="","",'Data Entry'!B38)</f>
        <v/>
      </c>
      <c r="C34" s="66" t="str">
        <f>IF('Data Entry'!C38="","",'Data Entry'!C38)</f>
        <v/>
      </c>
      <c r="D34" s="66" t="str">
        <f>IF('Data Entry'!F38="","",'Data Entry'!F38)</f>
        <v/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7">
        <f t="shared" si="0"/>
        <v>0</v>
      </c>
      <c r="AC34" s="67">
        <f t="shared" si="1"/>
        <v>0</v>
      </c>
      <c r="AD34" s="67">
        <f t="shared" si="2"/>
        <v>0</v>
      </c>
      <c r="AE34" s="254">
        <f t="shared" si="3"/>
        <v>0</v>
      </c>
      <c r="AF34" s="21">
        <f t="shared" si="4"/>
        <v>0</v>
      </c>
      <c r="AG34" s="21" t="str">
        <f t="shared" si="5"/>
        <v>E</v>
      </c>
    </row>
    <row r="35" spans="1:33" ht="18">
      <c r="A35" s="56">
        <f>IF('Data Entry'!A39="","",'Data Entry'!A39)</f>
        <v>32</v>
      </c>
      <c r="B35" s="164" t="str">
        <f>IF('Data Entry'!B39="","",'Data Entry'!B39)</f>
        <v/>
      </c>
      <c r="C35" s="66" t="str">
        <f>IF('Data Entry'!C39="","",'Data Entry'!C39)</f>
        <v/>
      </c>
      <c r="D35" s="66" t="str">
        <f>IF('Data Entry'!F39="","",'Data Entry'!F39)</f>
        <v/>
      </c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7">
        <f t="shared" si="0"/>
        <v>0</v>
      </c>
      <c r="AC35" s="67">
        <f t="shared" si="1"/>
        <v>0</v>
      </c>
      <c r="AD35" s="67">
        <f t="shared" si="2"/>
        <v>0</v>
      </c>
      <c r="AE35" s="254">
        <f t="shared" si="3"/>
        <v>0</v>
      </c>
      <c r="AF35" s="21">
        <f t="shared" si="4"/>
        <v>0</v>
      </c>
      <c r="AG35" s="21" t="str">
        <f t="shared" si="5"/>
        <v>E</v>
      </c>
    </row>
    <row r="36" spans="1:33" ht="18">
      <c r="A36" s="56">
        <f>IF('Data Entry'!A40="","",'Data Entry'!A40)</f>
        <v>33</v>
      </c>
      <c r="B36" s="164" t="str">
        <f>IF('Data Entry'!B40="","",'Data Entry'!B40)</f>
        <v/>
      </c>
      <c r="C36" s="66" t="str">
        <f>IF('Data Entry'!C40="","",'Data Entry'!C40)</f>
        <v/>
      </c>
      <c r="D36" s="66" t="str">
        <f>IF('Data Entry'!F40="","",'Data Entry'!F40)</f>
        <v/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7">
        <f t="shared" si="0"/>
        <v>0</v>
      </c>
      <c r="AC36" s="67">
        <f t="shared" si="1"/>
        <v>0</v>
      </c>
      <c r="AD36" s="67">
        <f t="shared" si="2"/>
        <v>0</v>
      </c>
      <c r="AE36" s="254">
        <f t="shared" si="3"/>
        <v>0</v>
      </c>
      <c r="AF36" s="21">
        <f t="shared" si="4"/>
        <v>0</v>
      </c>
      <c r="AG36" s="21" t="str">
        <f t="shared" si="5"/>
        <v>E</v>
      </c>
    </row>
    <row r="37" spans="1:33" ht="18">
      <c r="A37" s="56">
        <f>IF('Data Entry'!A41="","",'Data Entry'!A41)</f>
        <v>34</v>
      </c>
      <c r="B37" s="164" t="str">
        <f>IF('Data Entry'!B41="","",'Data Entry'!B41)</f>
        <v/>
      </c>
      <c r="C37" s="66" t="str">
        <f>IF('Data Entry'!C41="","",'Data Entry'!C41)</f>
        <v/>
      </c>
      <c r="D37" s="66" t="str">
        <f>IF('Data Entry'!F41="","",'Data Entry'!F41)</f>
        <v/>
      </c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7">
        <f t="shared" si="0"/>
        <v>0</v>
      </c>
      <c r="AC37" s="67">
        <f t="shared" si="1"/>
        <v>0</v>
      </c>
      <c r="AD37" s="67">
        <f t="shared" si="2"/>
        <v>0</v>
      </c>
      <c r="AE37" s="254">
        <f t="shared" si="3"/>
        <v>0</v>
      </c>
      <c r="AF37" s="21">
        <f t="shared" si="4"/>
        <v>0</v>
      </c>
      <c r="AG37" s="21" t="str">
        <f t="shared" si="5"/>
        <v>E</v>
      </c>
    </row>
    <row r="38" spans="1:33" ht="18">
      <c r="A38" s="56">
        <f>IF('Data Entry'!A42="","",'Data Entry'!A42)</f>
        <v>35</v>
      </c>
      <c r="B38" s="164" t="str">
        <f>IF('Data Entry'!B42="","",'Data Entry'!B42)</f>
        <v/>
      </c>
      <c r="C38" s="66" t="str">
        <f>IF('Data Entry'!C42="","",'Data Entry'!C42)</f>
        <v/>
      </c>
      <c r="D38" s="66" t="str">
        <f>IF('Data Entry'!F42="","",'Data Entry'!F42)</f>
        <v/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7">
        <f t="shared" si="0"/>
        <v>0</v>
      </c>
      <c r="AC38" s="67">
        <f t="shared" si="1"/>
        <v>0</v>
      </c>
      <c r="AD38" s="67">
        <f t="shared" si="2"/>
        <v>0</v>
      </c>
      <c r="AE38" s="254">
        <f t="shared" si="3"/>
        <v>0</v>
      </c>
      <c r="AF38" s="21">
        <f t="shared" si="4"/>
        <v>0</v>
      </c>
      <c r="AG38" s="21" t="str">
        <f t="shared" si="5"/>
        <v>E</v>
      </c>
    </row>
    <row r="39" spans="1:33" ht="18">
      <c r="A39" s="56">
        <f>IF('Data Entry'!A43="","",'Data Entry'!A43)</f>
        <v>36</v>
      </c>
      <c r="B39" s="164" t="str">
        <f>IF('Data Entry'!B43="","",'Data Entry'!B43)</f>
        <v/>
      </c>
      <c r="C39" s="66" t="str">
        <f>IF('Data Entry'!C43="","",'Data Entry'!C43)</f>
        <v/>
      </c>
      <c r="D39" s="66" t="str">
        <f>IF('Data Entry'!F43="","",'Data Entry'!F43)</f>
        <v/>
      </c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7">
        <f t="shared" si="0"/>
        <v>0</v>
      </c>
      <c r="AC39" s="67">
        <f t="shared" si="1"/>
        <v>0</v>
      </c>
      <c r="AD39" s="67">
        <f t="shared" si="2"/>
        <v>0</v>
      </c>
      <c r="AE39" s="254">
        <f t="shared" si="3"/>
        <v>0</v>
      </c>
      <c r="AF39" s="21">
        <f t="shared" si="4"/>
        <v>0</v>
      </c>
      <c r="AG39" s="21" t="str">
        <f t="shared" si="5"/>
        <v>E</v>
      </c>
    </row>
    <row r="40" spans="1:33" ht="18">
      <c r="A40" s="56">
        <f>IF('Data Entry'!A44="","",'Data Entry'!A44)</f>
        <v>37</v>
      </c>
      <c r="B40" s="164" t="str">
        <f>IF('Data Entry'!B44="","",'Data Entry'!B44)</f>
        <v/>
      </c>
      <c r="C40" s="66" t="str">
        <f>IF('Data Entry'!C44="","",'Data Entry'!C44)</f>
        <v/>
      </c>
      <c r="D40" s="66" t="str">
        <f>IF('Data Entry'!F44="","",'Data Entry'!F44)</f>
        <v/>
      </c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7">
        <f t="shared" si="0"/>
        <v>0</v>
      </c>
      <c r="AC40" s="67">
        <f t="shared" si="1"/>
        <v>0</v>
      </c>
      <c r="AD40" s="67">
        <f t="shared" si="2"/>
        <v>0</v>
      </c>
      <c r="AE40" s="254">
        <f t="shared" si="3"/>
        <v>0</v>
      </c>
      <c r="AF40" s="21">
        <f t="shared" si="4"/>
        <v>0</v>
      </c>
      <c r="AG40" s="21" t="str">
        <f t="shared" si="5"/>
        <v>E</v>
      </c>
    </row>
    <row r="41" spans="1:33" ht="18">
      <c r="A41" s="56">
        <f>IF('Data Entry'!A45="","",'Data Entry'!A45)</f>
        <v>38</v>
      </c>
      <c r="B41" s="164" t="str">
        <f>IF('Data Entry'!B45="","",'Data Entry'!B45)</f>
        <v/>
      </c>
      <c r="C41" s="66" t="str">
        <f>IF('Data Entry'!C45="","",'Data Entry'!C45)</f>
        <v/>
      </c>
      <c r="D41" s="66" t="str">
        <f>IF('Data Entry'!F45="","",'Data Entry'!F45)</f>
        <v/>
      </c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7">
        <f t="shared" si="0"/>
        <v>0</v>
      </c>
      <c r="AC41" s="67">
        <f t="shared" si="1"/>
        <v>0</v>
      </c>
      <c r="AD41" s="67">
        <f t="shared" si="2"/>
        <v>0</v>
      </c>
      <c r="AE41" s="254">
        <f t="shared" si="3"/>
        <v>0</v>
      </c>
      <c r="AF41" s="21">
        <f t="shared" si="4"/>
        <v>0</v>
      </c>
      <c r="AG41" s="21" t="str">
        <f t="shared" si="5"/>
        <v>E</v>
      </c>
    </row>
    <row r="42" spans="1:33" ht="18">
      <c r="A42" s="56">
        <f>IF('Data Entry'!A46="","",'Data Entry'!A46)</f>
        <v>39</v>
      </c>
      <c r="B42" s="164" t="str">
        <f>IF('Data Entry'!B46="","",'Data Entry'!B46)</f>
        <v/>
      </c>
      <c r="C42" s="66" t="str">
        <f>IF('Data Entry'!C46="","",'Data Entry'!C46)</f>
        <v/>
      </c>
      <c r="D42" s="66" t="str">
        <f>IF('Data Entry'!F46="","",'Data Entry'!F46)</f>
        <v/>
      </c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7">
        <f t="shared" si="0"/>
        <v>0</v>
      </c>
      <c r="AC42" s="67">
        <f t="shared" si="1"/>
        <v>0</v>
      </c>
      <c r="AD42" s="67">
        <f t="shared" si="2"/>
        <v>0</v>
      </c>
      <c r="AE42" s="254">
        <f t="shared" si="3"/>
        <v>0</v>
      </c>
      <c r="AF42" s="21">
        <f t="shared" si="4"/>
        <v>0</v>
      </c>
      <c r="AG42" s="21" t="str">
        <f t="shared" si="5"/>
        <v>E</v>
      </c>
    </row>
    <row r="43" spans="1:33" ht="18">
      <c r="A43" s="56">
        <f>IF('Data Entry'!A47="","",'Data Entry'!A47)</f>
        <v>40</v>
      </c>
      <c r="B43" s="164" t="str">
        <f>IF('Data Entry'!B47="","",'Data Entry'!B47)</f>
        <v/>
      </c>
      <c r="C43" s="66" t="str">
        <f>IF('Data Entry'!C47="","",'Data Entry'!C47)</f>
        <v/>
      </c>
      <c r="D43" s="66" t="str">
        <f>IF('Data Entry'!F47="","",'Data Entry'!F47)</f>
        <v/>
      </c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7">
        <f t="shared" si="0"/>
        <v>0</v>
      </c>
      <c r="AC43" s="67">
        <f t="shared" si="1"/>
        <v>0</v>
      </c>
      <c r="AD43" s="67">
        <f t="shared" si="2"/>
        <v>0</v>
      </c>
      <c r="AE43" s="254">
        <f t="shared" si="3"/>
        <v>0</v>
      </c>
      <c r="AF43" s="21">
        <f t="shared" si="4"/>
        <v>0</v>
      </c>
      <c r="AG43" s="21" t="str">
        <f t="shared" si="5"/>
        <v>E</v>
      </c>
    </row>
    <row r="44" spans="1:33" ht="18">
      <c r="A44" s="56">
        <f>IF('Data Entry'!A48="","",'Data Entry'!A48)</f>
        <v>41</v>
      </c>
      <c r="B44" s="164" t="str">
        <f>IF('Data Entry'!B48="","",'Data Entry'!B48)</f>
        <v/>
      </c>
      <c r="C44" s="66" t="str">
        <f>IF('Data Entry'!C48="","",'Data Entry'!C48)</f>
        <v/>
      </c>
      <c r="D44" s="66" t="str">
        <f>IF('Data Entry'!F48="","",'Data Entry'!F48)</f>
        <v/>
      </c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7">
        <f t="shared" si="0"/>
        <v>0</v>
      </c>
      <c r="AC44" s="67">
        <f t="shared" si="1"/>
        <v>0</v>
      </c>
      <c r="AD44" s="67">
        <f t="shared" si="2"/>
        <v>0</v>
      </c>
      <c r="AE44" s="254">
        <f t="shared" si="3"/>
        <v>0</v>
      </c>
      <c r="AF44" s="21">
        <f t="shared" si="4"/>
        <v>0</v>
      </c>
      <c r="AG44" s="21" t="str">
        <f t="shared" si="5"/>
        <v>E</v>
      </c>
    </row>
    <row r="45" spans="1:33" ht="18">
      <c r="A45" s="56">
        <f>IF('Data Entry'!A49="","",'Data Entry'!A49)</f>
        <v>42</v>
      </c>
      <c r="B45" s="164" t="str">
        <f>IF('Data Entry'!B49="","",'Data Entry'!B49)</f>
        <v/>
      </c>
      <c r="C45" s="66" t="str">
        <f>IF('Data Entry'!C49="","",'Data Entry'!C49)</f>
        <v/>
      </c>
      <c r="D45" s="66" t="str">
        <f>IF('Data Entry'!F49="","",'Data Entry'!F49)</f>
        <v/>
      </c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7">
        <f t="shared" si="0"/>
        <v>0</v>
      </c>
      <c r="AC45" s="67">
        <f t="shared" si="1"/>
        <v>0</v>
      </c>
      <c r="AD45" s="67">
        <f t="shared" si="2"/>
        <v>0</v>
      </c>
      <c r="AE45" s="254">
        <f t="shared" si="3"/>
        <v>0</v>
      </c>
      <c r="AF45" s="21">
        <f t="shared" si="4"/>
        <v>0</v>
      </c>
      <c r="AG45" s="21" t="str">
        <f t="shared" si="5"/>
        <v>E</v>
      </c>
    </row>
    <row r="46" spans="1:33" ht="18">
      <c r="A46" s="56">
        <f>IF('Data Entry'!A50="","",'Data Entry'!A50)</f>
        <v>43</v>
      </c>
      <c r="B46" s="164" t="str">
        <f>IF('Data Entry'!B50="","",'Data Entry'!B50)</f>
        <v/>
      </c>
      <c r="C46" s="66" t="str">
        <f>IF('Data Entry'!C50="","",'Data Entry'!C50)</f>
        <v/>
      </c>
      <c r="D46" s="66" t="str">
        <f>IF('Data Entry'!F50="","",'Data Entry'!F50)</f>
        <v/>
      </c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7">
        <f t="shared" si="0"/>
        <v>0</v>
      </c>
      <c r="AC46" s="67">
        <f t="shared" si="1"/>
        <v>0</v>
      </c>
      <c r="AD46" s="67">
        <f t="shared" si="2"/>
        <v>0</v>
      </c>
      <c r="AE46" s="254">
        <f t="shared" si="3"/>
        <v>0</v>
      </c>
      <c r="AF46" s="21">
        <f t="shared" si="4"/>
        <v>0</v>
      </c>
      <c r="AG46" s="21" t="str">
        <f t="shared" si="5"/>
        <v>E</v>
      </c>
    </row>
    <row r="47" spans="1:33" ht="18">
      <c r="A47" s="56">
        <f>IF('Data Entry'!A51="","",'Data Entry'!A51)</f>
        <v>44</v>
      </c>
      <c r="B47" s="164" t="str">
        <f>IF('Data Entry'!B51="","",'Data Entry'!B51)</f>
        <v/>
      </c>
      <c r="C47" s="66" t="str">
        <f>IF('Data Entry'!C51="","",'Data Entry'!C51)</f>
        <v/>
      </c>
      <c r="D47" s="66" t="str">
        <f>IF('Data Entry'!F51="","",'Data Entry'!F51)</f>
        <v/>
      </c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  <c r="AB47" s="67">
        <f t="shared" si="0"/>
        <v>0</v>
      </c>
      <c r="AC47" s="67">
        <f t="shared" si="1"/>
        <v>0</v>
      </c>
      <c r="AD47" s="67">
        <f t="shared" si="2"/>
        <v>0</v>
      </c>
      <c r="AE47" s="254">
        <f t="shared" si="3"/>
        <v>0</v>
      </c>
      <c r="AF47" s="21">
        <f t="shared" si="4"/>
        <v>0</v>
      </c>
      <c r="AG47" s="21" t="str">
        <f t="shared" si="5"/>
        <v>E</v>
      </c>
    </row>
    <row r="48" spans="1:33" ht="18">
      <c r="A48" s="56">
        <f>IF('Data Entry'!A52="","",'Data Entry'!A52)</f>
        <v>45</v>
      </c>
      <c r="B48" s="164" t="str">
        <f>IF('Data Entry'!B52="","",'Data Entry'!B52)</f>
        <v/>
      </c>
      <c r="C48" s="66" t="str">
        <f>IF('Data Entry'!C52="","",'Data Entry'!C52)</f>
        <v/>
      </c>
      <c r="D48" s="66" t="str">
        <f>IF('Data Entry'!F52="","",'Data Entry'!F52)</f>
        <v/>
      </c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7">
        <f t="shared" si="0"/>
        <v>0</v>
      </c>
      <c r="AC48" s="67">
        <f t="shared" si="1"/>
        <v>0</v>
      </c>
      <c r="AD48" s="67">
        <f t="shared" si="2"/>
        <v>0</v>
      </c>
      <c r="AE48" s="254">
        <f t="shared" si="3"/>
        <v>0</v>
      </c>
      <c r="AF48" s="21">
        <f t="shared" si="4"/>
        <v>0</v>
      </c>
      <c r="AG48" s="21" t="str">
        <f t="shared" si="5"/>
        <v>E</v>
      </c>
    </row>
    <row r="49" spans="1:33" ht="18">
      <c r="A49" s="56">
        <f>IF('Data Entry'!A53="","",'Data Entry'!A53)</f>
        <v>46</v>
      </c>
      <c r="B49" s="164" t="str">
        <f>IF('Data Entry'!B53="","",'Data Entry'!B53)</f>
        <v/>
      </c>
      <c r="C49" s="66" t="str">
        <f>IF('Data Entry'!C53="","",'Data Entry'!C53)</f>
        <v/>
      </c>
      <c r="D49" s="66" t="str">
        <f>IF('Data Entry'!F53="","",'Data Entry'!F53)</f>
        <v/>
      </c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7">
        <f t="shared" si="0"/>
        <v>0</v>
      </c>
      <c r="AC49" s="67">
        <f t="shared" si="1"/>
        <v>0</v>
      </c>
      <c r="AD49" s="67">
        <f t="shared" si="2"/>
        <v>0</v>
      </c>
      <c r="AE49" s="254">
        <f t="shared" si="3"/>
        <v>0</v>
      </c>
      <c r="AF49" s="21">
        <f t="shared" si="4"/>
        <v>0</v>
      </c>
      <c r="AG49" s="21" t="str">
        <f t="shared" si="5"/>
        <v>E</v>
      </c>
    </row>
    <row r="50" spans="1:33" ht="18">
      <c r="A50" s="56">
        <f>IF('Data Entry'!A54="","",'Data Entry'!A54)</f>
        <v>47</v>
      </c>
      <c r="B50" s="164" t="str">
        <f>IF('Data Entry'!B54="","",'Data Entry'!B54)</f>
        <v/>
      </c>
      <c r="C50" s="66" t="str">
        <f>IF('Data Entry'!C54="","",'Data Entry'!C54)</f>
        <v/>
      </c>
      <c r="D50" s="66" t="str">
        <f>IF('Data Entry'!F54="","",'Data Entry'!F54)</f>
        <v/>
      </c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7">
        <f t="shared" si="0"/>
        <v>0</v>
      </c>
      <c r="AC50" s="67">
        <f t="shared" si="1"/>
        <v>0</v>
      </c>
      <c r="AD50" s="67">
        <f t="shared" si="2"/>
        <v>0</v>
      </c>
      <c r="AE50" s="254">
        <f t="shared" si="3"/>
        <v>0</v>
      </c>
      <c r="AF50" s="21">
        <f t="shared" si="4"/>
        <v>0</v>
      </c>
      <c r="AG50" s="21" t="str">
        <f t="shared" si="5"/>
        <v>E</v>
      </c>
    </row>
    <row r="51" spans="1:33" ht="18">
      <c r="A51" s="56">
        <f>IF('Data Entry'!A55="","",'Data Entry'!A55)</f>
        <v>48</v>
      </c>
      <c r="B51" s="164" t="str">
        <f>IF('Data Entry'!B55="","",'Data Entry'!B55)</f>
        <v/>
      </c>
      <c r="C51" s="66" t="str">
        <f>IF('Data Entry'!C55="","",'Data Entry'!C55)</f>
        <v/>
      </c>
      <c r="D51" s="66" t="str">
        <f>IF('Data Entry'!F55="","",'Data Entry'!F55)</f>
        <v/>
      </c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7">
        <f t="shared" si="0"/>
        <v>0</v>
      </c>
      <c r="AC51" s="67">
        <f t="shared" si="1"/>
        <v>0</v>
      </c>
      <c r="AD51" s="67">
        <f t="shared" si="2"/>
        <v>0</v>
      </c>
      <c r="AE51" s="254">
        <f t="shared" si="3"/>
        <v>0</v>
      </c>
      <c r="AF51" s="21">
        <f t="shared" si="4"/>
        <v>0</v>
      </c>
      <c r="AG51" s="21" t="str">
        <f t="shared" si="5"/>
        <v>E</v>
      </c>
    </row>
    <row r="52" spans="1:33" ht="18">
      <c r="A52" s="56">
        <f>IF('Data Entry'!A56="","",'Data Entry'!A56)</f>
        <v>49</v>
      </c>
      <c r="B52" s="164" t="str">
        <f>IF('Data Entry'!B56="","",'Data Entry'!B56)</f>
        <v/>
      </c>
      <c r="C52" s="66" t="str">
        <f>IF('Data Entry'!C56="","",'Data Entry'!C56)</f>
        <v/>
      </c>
      <c r="D52" s="66" t="str">
        <f>IF('Data Entry'!F56="","",'Data Entry'!F56)</f>
        <v/>
      </c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7">
        <f t="shared" si="0"/>
        <v>0</v>
      </c>
      <c r="AC52" s="67">
        <f t="shared" si="1"/>
        <v>0</v>
      </c>
      <c r="AD52" s="67">
        <f t="shared" si="2"/>
        <v>0</v>
      </c>
      <c r="AE52" s="254">
        <f t="shared" si="3"/>
        <v>0</v>
      </c>
      <c r="AF52" s="21">
        <f t="shared" si="4"/>
        <v>0</v>
      </c>
      <c r="AG52" s="21" t="str">
        <f t="shared" si="5"/>
        <v>E</v>
      </c>
    </row>
    <row r="53" spans="1:33" ht="18">
      <c r="A53" s="56">
        <f>IF('Data Entry'!A57="","",'Data Entry'!A57)</f>
        <v>50</v>
      </c>
      <c r="B53" s="164" t="str">
        <f>IF('Data Entry'!B57="","",'Data Entry'!B57)</f>
        <v/>
      </c>
      <c r="C53" s="66" t="str">
        <f>IF('Data Entry'!C57="","",'Data Entry'!C57)</f>
        <v/>
      </c>
      <c r="D53" s="66" t="str">
        <f>IF('Data Entry'!F57="","",'Data Entry'!F57)</f>
        <v/>
      </c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7">
        <f t="shared" si="0"/>
        <v>0</v>
      </c>
      <c r="AC53" s="67">
        <f t="shared" si="1"/>
        <v>0</v>
      </c>
      <c r="AD53" s="67">
        <f t="shared" si="2"/>
        <v>0</v>
      </c>
      <c r="AE53" s="254">
        <f t="shared" si="3"/>
        <v>0</v>
      </c>
      <c r="AF53" s="21">
        <f t="shared" si="4"/>
        <v>0</v>
      </c>
      <c r="AG53" s="21" t="str">
        <f t="shared" si="5"/>
        <v>E</v>
      </c>
    </row>
    <row r="54" spans="1:33" ht="18">
      <c r="A54" s="56">
        <f>IF('Data Entry'!A58="","",'Data Entry'!A58)</f>
        <v>51</v>
      </c>
      <c r="B54" s="164" t="str">
        <f>IF('Data Entry'!B58="","",'Data Entry'!B58)</f>
        <v/>
      </c>
      <c r="C54" s="66" t="str">
        <f>IF('Data Entry'!C58="","",'Data Entry'!C58)</f>
        <v/>
      </c>
      <c r="D54" s="66" t="str">
        <f>IF('Data Entry'!F58="","",'Data Entry'!F58)</f>
        <v/>
      </c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7">
        <f t="shared" si="0"/>
        <v>0</v>
      </c>
      <c r="AC54" s="67">
        <f t="shared" si="1"/>
        <v>0</v>
      </c>
      <c r="AD54" s="67">
        <f t="shared" si="2"/>
        <v>0</v>
      </c>
      <c r="AE54" s="254">
        <f t="shared" si="3"/>
        <v>0</v>
      </c>
      <c r="AF54" s="21">
        <f t="shared" si="4"/>
        <v>0</v>
      </c>
      <c r="AG54" s="21" t="str">
        <f t="shared" si="5"/>
        <v>E</v>
      </c>
    </row>
    <row r="55" spans="1:33" ht="18">
      <c r="A55" s="56">
        <f>IF('Data Entry'!A59="","",'Data Entry'!A59)</f>
        <v>52</v>
      </c>
      <c r="B55" s="164" t="str">
        <f>IF('Data Entry'!B59="","",'Data Entry'!B59)</f>
        <v/>
      </c>
      <c r="C55" s="66" t="str">
        <f>IF('Data Entry'!C59="","",'Data Entry'!C59)</f>
        <v/>
      </c>
      <c r="D55" s="66" t="str">
        <f>IF('Data Entry'!F59="","",'Data Entry'!F59)</f>
        <v/>
      </c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7">
        <f t="shared" si="0"/>
        <v>0</v>
      </c>
      <c r="AC55" s="67">
        <f t="shared" si="1"/>
        <v>0</v>
      </c>
      <c r="AD55" s="67">
        <f t="shared" si="2"/>
        <v>0</v>
      </c>
      <c r="AE55" s="254">
        <f t="shared" si="3"/>
        <v>0</v>
      </c>
      <c r="AF55" s="21">
        <f t="shared" si="4"/>
        <v>0</v>
      </c>
      <c r="AG55" s="21" t="str">
        <f t="shared" si="5"/>
        <v>E</v>
      </c>
    </row>
    <row r="56" spans="1:33" ht="18">
      <c r="A56" s="56">
        <f>IF('Data Entry'!A60="","",'Data Entry'!A60)</f>
        <v>53</v>
      </c>
      <c r="B56" s="164" t="str">
        <f>IF('Data Entry'!B60="","",'Data Entry'!B60)</f>
        <v/>
      </c>
      <c r="C56" s="66" t="str">
        <f>IF('Data Entry'!C60="","",'Data Entry'!C60)</f>
        <v/>
      </c>
      <c r="D56" s="66" t="str">
        <f>IF('Data Entry'!F60="","",'Data Entry'!F60)</f>
        <v/>
      </c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7">
        <f t="shared" si="0"/>
        <v>0</v>
      </c>
      <c r="AC56" s="67">
        <f t="shared" si="1"/>
        <v>0</v>
      </c>
      <c r="AD56" s="67">
        <f t="shared" si="2"/>
        <v>0</v>
      </c>
      <c r="AE56" s="254">
        <f t="shared" si="3"/>
        <v>0</v>
      </c>
      <c r="AF56" s="21">
        <f t="shared" si="4"/>
        <v>0</v>
      </c>
      <c r="AG56" s="21" t="str">
        <f t="shared" si="5"/>
        <v>E</v>
      </c>
    </row>
    <row r="57" spans="1:33" ht="18">
      <c r="A57" s="56">
        <f>IF('Data Entry'!A61="","",'Data Entry'!A61)</f>
        <v>54</v>
      </c>
      <c r="B57" s="164" t="str">
        <f>IF('Data Entry'!B61="","",'Data Entry'!B61)</f>
        <v/>
      </c>
      <c r="C57" s="66" t="str">
        <f>IF('Data Entry'!C61="","",'Data Entry'!C61)</f>
        <v/>
      </c>
      <c r="D57" s="66" t="str">
        <f>IF('Data Entry'!F61="","",'Data Entry'!F61)</f>
        <v/>
      </c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7">
        <f t="shared" si="0"/>
        <v>0</v>
      </c>
      <c r="AC57" s="67">
        <f t="shared" si="1"/>
        <v>0</v>
      </c>
      <c r="AD57" s="67">
        <f t="shared" si="2"/>
        <v>0</v>
      </c>
      <c r="AE57" s="254">
        <f t="shared" si="3"/>
        <v>0</v>
      </c>
      <c r="AF57" s="21">
        <f t="shared" si="4"/>
        <v>0</v>
      </c>
      <c r="AG57" s="21" t="str">
        <f t="shared" si="5"/>
        <v>E</v>
      </c>
    </row>
    <row r="58" spans="1:33" ht="18">
      <c r="A58" s="56">
        <f>IF('Data Entry'!A62="","",'Data Entry'!A62)</f>
        <v>55</v>
      </c>
      <c r="B58" s="164" t="str">
        <f>IF('Data Entry'!B62="","",'Data Entry'!B62)</f>
        <v/>
      </c>
      <c r="C58" s="66" t="str">
        <f>IF('Data Entry'!C62="","",'Data Entry'!C62)</f>
        <v/>
      </c>
      <c r="D58" s="66" t="str">
        <f>IF('Data Entry'!F62="","",'Data Entry'!F62)</f>
        <v/>
      </c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8"/>
      <c r="AB58" s="67">
        <f t="shared" si="0"/>
        <v>0</v>
      </c>
      <c r="AC58" s="67">
        <f t="shared" si="1"/>
        <v>0</v>
      </c>
      <c r="AD58" s="67">
        <f t="shared" si="2"/>
        <v>0</v>
      </c>
      <c r="AE58" s="254">
        <f t="shared" si="3"/>
        <v>0</v>
      </c>
      <c r="AF58" s="21">
        <f t="shared" si="4"/>
        <v>0</v>
      </c>
      <c r="AG58" s="21" t="str">
        <f t="shared" si="5"/>
        <v>E</v>
      </c>
    </row>
    <row r="59" spans="1:33" ht="18">
      <c r="A59" s="56">
        <f>IF('Data Entry'!A63="","",'Data Entry'!A63)</f>
        <v>56</v>
      </c>
      <c r="B59" s="164" t="str">
        <f>IF('Data Entry'!B63="","",'Data Entry'!B63)</f>
        <v/>
      </c>
      <c r="C59" s="66" t="str">
        <f>IF('Data Entry'!C63="","",'Data Entry'!C63)</f>
        <v/>
      </c>
      <c r="D59" s="66" t="str">
        <f>IF('Data Entry'!F63="","",'Data Entry'!F63)</f>
        <v/>
      </c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7">
        <f t="shared" si="0"/>
        <v>0</v>
      </c>
      <c r="AC59" s="67">
        <f t="shared" si="1"/>
        <v>0</v>
      </c>
      <c r="AD59" s="67">
        <f t="shared" si="2"/>
        <v>0</v>
      </c>
      <c r="AE59" s="254">
        <f t="shared" si="3"/>
        <v>0</v>
      </c>
      <c r="AF59" s="21">
        <f t="shared" si="4"/>
        <v>0</v>
      </c>
      <c r="AG59" s="21" t="str">
        <f t="shared" si="5"/>
        <v>E</v>
      </c>
    </row>
    <row r="60" spans="1:33" ht="18">
      <c r="A60" s="56">
        <f>IF('Data Entry'!A64="","",'Data Entry'!A64)</f>
        <v>57</v>
      </c>
      <c r="B60" s="164" t="str">
        <f>IF('Data Entry'!B64="","",'Data Entry'!B64)</f>
        <v/>
      </c>
      <c r="C60" s="66" t="str">
        <f>IF('Data Entry'!C64="","",'Data Entry'!C64)</f>
        <v/>
      </c>
      <c r="D60" s="66" t="str">
        <f>IF('Data Entry'!F64="","",'Data Entry'!F64)</f>
        <v/>
      </c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8"/>
      <c r="AB60" s="67">
        <f t="shared" si="0"/>
        <v>0</v>
      </c>
      <c r="AC60" s="67">
        <f t="shared" si="1"/>
        <v>0</v>
      </c>
      <c r="AD60" s="67">
        <f t="shared" si="2"/>
        <v>0</v>
      </c>
      <c r="AE60" s="254">
        <f t="shared" si="3"/>
        <v>0</v>
      </c>
      <c r="AF60" s="21">
        <f t="shared" si="4"/>
        <v>0</v>
      </c>
      <c r="AG60" s="21" t="str">
        <f t="shared" si="5"/>
        <v>E</v>
      </c>
    </row>
    <row r="61" spans="1:33" ht="18">
      <c r="A61" s="56">
        <f>IF('Data Entry'!A65="","",'Data Entry'!A65)</f>
        <v>58</v>
      </c>
      <c r="B61" s="164" t="str">
        <f>IF('Data Entry'!B65="","",'Data Entry'!B65)</f>
        <v/>
      </c>
      <c r="C61" s="66" t="str">
        <f>IF('Data Entry'!C65="","",'Data Entry'!C65)</f>
        <v/>
      </c>
      <c r="D61" s="66" t="str">
        <f>IF('Data Entry'!F65="","",'Data Entry'!F65)</f>
        <v/>
      </c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8"/>
      <c r="AB61" s="67">
        <f t="shared" si="0"/>
        <v>0</v>
      </c>
      <c r="AC61" s="67">
        <f t="shared" si="1"/>
        <v>0</v>
      </c>
      <c r="AD61" s="67">
        <f t="shared" si="2"/>
        <v>0</v>
      </c>
      <c r="AE61" s="254">
        <f t="shared" si="3"/>
        <v>0</v>
      </c>
      <c r="AF61" s="21">
        <f t="shared" si="4"/>
        <v>0</v>
      </c>
      <c r="AG61" s="21" t="str">
        <f t="shared" si="5"/>
        <v>E</v>
      </c>
    </row>
    <row r="62" spans="1:33" ht="18">
      <c r="A62" s="56">
        <f>IF('Data Entry'!A66="","",'Data Entry'!A66)</f>
        <v>59</v>
      </c>
      <c r="B62" s="164" t="str">
        <f>IF('Data Entry'!B66="","",'Data Entry'!B66)</f>
        <v/>
      </c>
      <c r="C62" s="66" t="str">
        <f>IF('Data Entry'!C66="","",'Data Entry'!C66)</f>
        <v/>
      </c>
      <c r="D62" s="66" t="str">
        <f>IF('Data Entry'!F66="","",'Data Entry'!F66)</f>
        <v/>
      </c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7">
        <f t="shared" si="0"/>
        <v>0</v>
      </c>
      <c r="AC62" s="67">
        <f t="shared" si="1"/>
        <v>0</v>
      </c>
      <c r="AD62" s="67">
        <f t="shared" si="2"/>
        <v>0</v>
      </c>
      <c r="AE62" s="254">
        <f t="shared" si="3"/>
        <v>0</v>
      </c>
      <c r="AF62" s="21">
        <f t="shared" si="4"/>
        <v>0</v>
      </c>
      <c r="AG62" s="21" t="str">
        <f t="shared" si="5"/>
        <v>E</v>
      </c>
    </row>
    <row r="63" spans="1:33" ht="18">
      <c r="A63" s="56">
        <f>IF('Data Entry'!A67="","",'Data Entry'!A67)</f>
        <v>60</v>
      </c>
      <c r="B63" s="164" t="str">
        <f>IF('Data Entry'!B67="","",'Data Entry'!B67)</f>
        <v/>
      </c>
      <c r="C63" s="66" t="str">
        <f>IF('Data Entry'!C67="","",'Data Entry'!C67)</f>
        <v/>
      </c>
      <c r="D63" s="66" t="str">
        <f>IF('Data Entry'!F67="","",'Data Entry'!F67)</f>
        <v/>
      </c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7">
        <f t="shared" si="0"/>
        <v>0</v>
      </c>
      <c r="AC63" s="67">
        <f t="shared" si="1"/>
        <v>0</v>
      </c>
      <c r="AD63" s="67">
        <f t="shared" si="2"/>
        <v>0</v>
      </c>
      <c r="AE63" s="254">
        <f t="shared" si="3"/>
        <v>0</v>
      </c>
      <c r="AF63" s="21">
        <f t="shared" si="4"/>
        <v>0</v>
      </c>
      <c r="AG63" s="21" t="str">
        <f t="shared" si="5"/>
        <v>E</v>
      </c>
    </row>
  </sheetData>
  <sheetProtection algorithmName="SHA-512" hashValue="DSEWUDULS4BNPCfUxGgyztWR7c5nG/uS4qVnemU1oI43E2WrYZMWS/3qN9/GqfMcudHNVFku5jRoYp86yavOqQ==" saltValue="/pU94cRmN1vHIxedGrlBGQ==" spinCount="100000" sheet="1" objects="1" scenarios="1" formatCells="0"/>
  <protectedRanges>
    <protectedRange sqref="AI1" name="Range3"/>
    <protectedRange sqref="E4:AA63" name="Range1"/>
    <protectedRange sqref="E2:AA2" name="Range2"/>
  </protectedRanges>
  <mergeCells count="6">
    <mergeCell ref="AB2:AD2"/>
    <mergeCell ref="A1:A3"/>
    <mergeCell ref="B1:B3"/>
    <mergeCell ref="C1:C3"/>
    <mergeCell ref="D1:D3"/>
    <mergeCell ref="E1:AD1"/>
  </mergeCells>
  <conditionalFormatting sqref="A4:AD63">
    <cfRule type="expression" dxfId="11" priority="3">
      <formula>$A4=""</formula>
    </cfRule>
  </conditionalFormatting>
  <conditionalFormatting sqref="E2:AA2">
    <cfRule type="containsBlanks" dxfId="10" priority="2">
      <formula>LEN(TRIM(E2))=0</formula>
    </cfRule>
  </conditionalFormatting>
  <conditionalFormatting sqref="AI1">
    <cfRule type="containsBlanks" dxfId="9" priority="1">
      <formula>LEN(TRIM(AI1))=0</formula>
    </cfRule>
  </conditionalFormatting>
  <dataValidations count="3">
    <dataValidation type="list" allowBlank="1" showInputMessage="1" showErrorMessage="1" errorTitle="અયોગ્ય એન્ટ્રી" error="યોગ્ય વિકલ્પ પસંદ કરો." promptTitle="યોગ્ય જવાબ લખો." prompt="સારું = A_x000a_મધ્યમ   = B_x000a_સાધારણ = C" sqref="E4:AA63" xr:uid="{57DCFA63-6272-400E-969C-1DC3F527EA74}">
      <formula1>"A,B,C"</formula1>
    </dataValidation>
    <dataValidation allowBlank="1" showInputMessage="1" showErrorMessage="1" promptTitle="ભાષા - પર્યાવરણ" prompt="માટે ક્ષમતા વિધાન લખો." sqref="E2:AA2" xr:uid="{C35FEB4E-DCF4-41EB-A1C3-07EC4E8ED3F3}"/>
    <dataValidation type="list" allowBlank="1" showInputMessage="1" showErrorMessage="1" sqref="AI1" xr:uid="{E74D17DF-60AF-4882-9417-C6E41810E790}">
      <formula1>"1"</formula1>
    </dataValidation>
  </dataValidations>
  <pageMargins left="0.15748031496062992" right="0.19685039370078741" top="0.27559055118110237" bottom="0.19685039370078741" header="0.23622047244094491" footer="0.15748031496062992"/>
  <pageSetup paperSize="9" orientation="landscape" verticalDpi="0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80BBB-6939-4CFF-BE91-6BFE1C94858C}">
  <sheetPr>
    <tabColor rgb="FF002060"/>
  </sheetPr>
  <dimension ref="A1:AE63"/>
  <sheetViews>
    <sheetView showGridLines="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RowHeight="14.4"/>
  <cols>
    <col min="1" max="1" width="3.44140625" customWidth="1"/>
    <col min="2" max="2" width="19.44140625" customWidth="1"/>
    <col min="3" max="3" width="6.6640625" customWidth="1"/>
    <col min="4" max="4" width="5.6640625" customWidth="1"/>
    <col min="5" max="27" width="4.6640625" customWidth="1"/>
  </cols>
  <sheetData>
    <row r="1" spans="1:31" ht="24" customHeight="1">
      <c r="A1" s="289" t="s">
        <v>57</v>
      </c>
      <c r="B1" s="290" t="s">
        <v>39</v>
      </c>
      <c r="C1" s="291" t="s">
        <v>64</v>
      </c>
      <c r="D1" s="291" t="s">
        <v>56</v>
      </c>
      <c r="E1" s="292" t="s">
        <v>66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E1" s="165"/>
    </row>
    <row r="2" spans="1:31" ht="158.25" customHeight="1">
      <c r="A2" s="289"/>
      <c r="B2" s="290"/>
      <c r="C2" s="291"/>
      <c r="D2" s="291"/>
      <c r="E2" s="168" t="s">
        <v>200</v>
      </c>
      <c r="F2" s="168" t="s">
        <v>201</v>
      </c>
      <c r="G2" s="168" t="s">
        <v>202</v>
      </c>
      <c r="H2" s="168" t="s">
        <v>203</v>
      </c>
      <c r="I2" s="168" t="s">
        <v>204</v>
      </c>
      <c r="J2" s="168" t="s">
        <v>205</v>
      </c>
      <c r="K2" s="168" t="s">
        <v>206</v>
      </c>
      <c r="L2" s="168" t="s">
        <v>207</v>
      </c>
      <c r="M2" s="168" t="s">
        <v>208</v>
      </c>
      <c r="N2" s="168" t="s">
        <v>209</v>
      </c>
      <c r="O2" s="168" t="s">
        <v>210</v>
      </c>
      <c r="P2" s="168" t="s">
        <v>211</v>
      </c>
      <c r="Q2" s="168" t="s">
        <v>212</v>
      </c>
      <c r="R2" s="168" t="s">
        <v>213</v>
      </c>
      <c r="S2" s="168" t="s">
        <v>214</v>
      </c>
      <c r="T2" s="168" t="s">
        <v>215</v>
      </c>
      <c r="U2" s="168" t="s">
        <v>216</v>
      </c>
      <c r="V2" s="168" t="s">
        <v>217</v>
      </c>
      <c r="W2" s="168" t="s">
        <v>218</v>
      </c>
      <c r="X2" s="168" t="s">
        <v>219</v>
      </c>
      <c r="Y2" s="288" t="s">
        <v>58</v>
      </c>
      <c r="Z2" s="288"/>
      <c r="AA2" s="288"/>
    </row>
    <row r="3" spans="1:31" ht="21" customHeight="1">
      <c r="A3" s="289"/>
      <c r="B3" s="290"/>
      <c r="C3" s="291"/>
      <c r="D3" s="291"/>
      <c r="E3" s="55">
        <v>1</v>
      </c>
      <c r="F3" s="55">
        <v>2</v>
      </c>
      <c r="G3" s="55">
        <v>3</v>
      </c>
      <c r="H3" s="55">
        <v>4</v>
      </c>
      <c r="I3" s="55">
        <v>5</v>
      </c>
      <c r="J3" s="55">
        <v>6</v>
      </c>
      <c r="K3" s="55">
        <v>7</v>
      </c>
      <c r="L3" s="55">
        <v>8</v>
      </c>
      <c r="M3" s="55">
        <v>9</v>
      </c>
      <c r="N3" s="55">
        <v>10</v>
      </c>
      <c r="O3" s="55">
        <v>11</v>
      </c>
      <c r="P3" s="55">
        <v>12</v>
      </c>
      <c r="Q3" s="55">
        <v>13</v>
      </c>
      <c r="R3" s="55">
        <v>14</v>
      </c>
      <c r="S3" s="55">
        <v>15</v>
      </c>
      <c r="T3" s="55">
        <v>16</v>
      </c>
      <c r="U3" s="55">
        <v>17</v>
      </c>
      <c r="V3" s="55">
        <v>18</v>
      </c>
      <c r="W3" s="55">
        <v>19</v>
      </c>
      <c r="X3" s="55">
        <v>20</v>
      </c>
      <c r="Y3" s="55" t="s">
        <v>40</v>
      </c>
      <c r="Z3" s="55" t="s">
        <v>31</v>
      </c>
      <c r="AA3" s="55" t="s">
        <v>41</v>
      </c>
      <c r="AB3" s="157"/>
      <c r="AC3" s="21">
        <f>(COUNTA(E4:X4)*3)</f>
        <v>60</v>
      </c>
      <c r="AD3" s="157"/>
    </row>
    <row r="4" spans="1:31" ht="18">
      <c r="A4" s="56">
        <f>IF('Data Entry'!A8="","",'Data Entry'!A8)</f>
        <v>1</v>
      </c>
      <c r="B4" s="164" t="str">
        <f>IF('Data Entry'!B8="","",'Data Entry'!B8)</f>
        <v>પટેલ બ્રિજેશકુમાર કાળાભાઈ</v>
      </c>
      <c r="C4" s="66">
        <f>IF('Data Entry'!C8="","",'Data Entry'!C8)</f>
        <v>10251</v>
      </c>
      <c r="D4" s="66">
        <f>IF('Data Entry'!F8="","",'Data Entry'!F8)</f>
        <v>212</v>
      </c>
      <c r="E4" s="68" t="s">
        <v>40</v>
      </c>
      <c r="F4" s="68" t="s">
        <v>40</v>
      </c>
      <c r="G4" s="68" t="s">
        <v>40</v>
      </c>
      <c r="H4" s="68" t="s">
        <v>40</v>
      </c>
      <c r="I4" s="68" t="s">
        <v>40</v>
      </c>
      <c r="J4" s="68" t="s">
        <v>40</v>
      </c>
      <c r="K4" s="68" t="s">
        <v>31</v>
      </c>
      <c r="L4" s="68" t="s">
        <v>31</v>
      </c>
      <c r="M4" s="68" t="s">
        <v>31</v>
      </c>
      <c r="N4" s="68" t="s">
        <v>41</v>
      </c>
      <c r="O4" s="68" t="s">
        <v>41</v>
      </c>
      <c r="P4" s="68" t="s">
        <v>40</v>
      </c>
      <c r="Q4" s="68" t="s">
        <v>31</v>
      </c>
      <c r="R4" s="68" t="s">
        <v>31</v>
      </c>
      <c r="S4" s="68" t="s">
        <v>31</v>
      </c>
      <c r="T4" s="68" t="s">
        <v>41</v>
      </c>
      <c r="U4" s="68" t="s">
        <v>41</v>
      </c>
      <c r="V4" s="68" t="s">
        <v>40</v>
      </c>
      <c r="W4" s="68" t="s">
        <v>40</v>
      </c>
      <c r="X4" s="68" t="s">
        <v>40</v>
      </c>
      <c r="Y4" s="67">
        <f>IF($AE$1=1,"",IF(A4="","",COUNTIF(E4:X4,$Y$3)))</f>
        <v>10</v>
      </c>
      <c r="Z4" s="67">
        <f>IF($AE$1=1,"",IF(A4="","",COUNTIF(E4:X4,$Z$3)))</f>
        <v>6</v>
      </c>
      <c r="AA4" s="67">
        <f>IF($AE$1=1,"",IF(A4="","",COUNTIF(E4:X4,$AA$3)))</f>
        <v>4</v>
      </c>
      <c r="AB4" s="254">
        <f>(Y4*3)+(Z4*2)+(AA4*1)</f>
        <v>46</v>
      </c>
      <c r="AC4" s="21">
        <f>IF(A4="","",ROUND(AB4*100/$AC$3,0))</f>
        <v>77</v>
      </c>
      <c r="AD4" s="21" t="str">
        <f>IF(A4="","",IF(AC4&gt;=80,"A",IF(AC4&gt;=65,"B",IF(AC4&gt;=50,"C",IF(AC4&gt;=35,"D",IF(AC4&lt;=34,"E"))))))</f>
        <v>B</v>
      </c>
    </row>
    <row r="5" spans="1:31" ht="18">
      <c r="A5" s="56">
        <f>IF('Data Entry'!A9="","",'Data Entry'!A9)</f>
        <v>2</v>
      </c>
      <c r="B5" s="164" t="str">
        <f>IF('Data Entry'!B9="","",'Data Entry'!B9)</f>
        <v/>
      </c>
      <c r="C5" s="66" t="str">
        <f>IF('Data Entry'!C9="","",'Data Entry'!C9)</f>
        <v/>
      </c>
      <c r="D5" s="66" t="str">
        <f>IF('Data Entry'!F9="","",'Data Entry'!F9)</f>
        <v/>
      </c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7">
        <f t="shared" ref="Y5:Y63" si="0">IF($AE$1=1,"",IF(A5="","",COUNTIF(E5:X5,$Y$3)))</f>
        <v>0</v>
      </c>
      <c r="Z5" s="67">
        <f t="shared" ref="Z5:Z63" si="1">IF($AE$1=1,"",IF(A5="","",COUNTIF(E5:X5,$Z$3)))</f>
        <v>0</v>
      </c>
      <c r="AA5" s="67">
        <f t="shared" ref="AA5:AA63" si="2">IF($AE$1=1,"",IF(A5="","",COUNTIF(E5:X5,$AA$3)))</f>
        <v>0</v>
      </c>
      <c r="AB5" s="254">
        <f t="shared" ref="AB5:AB63" si="3">(Y5*3)+(Z5*2)+(AA5*1)</f>
        <v>0</v>
      </c>
      <c r="AC5" s="21">
        <f t="shared" ref="AC5:AC63" si="4">IF(A5="","",ROUND(AB5*100/$AC$3,0))</f>
        <v>0</v>
      </c>
      <c r="AD5" s="21" t="str">
        <f t="shared" ref="AD5:AD63" si="5">IF(A5="","",IF(AC5&gt;=80,"A",IF(AC5&gt;=65,"B",IF(AC5&gt;=50,"C",IF(AC5&gt;=35,"D",IF(AC5&lt;=34,"E"))))))</f>
        <v>E</v>
      </c>
    </row>
    <row r="6" spans="1:31" ht="18">
      <c r="A6" s="56">
        <f>IF('Data Entry'!A10="","",'Data Entry'!A10)</f>
        <v>3</v>
      </c>
      <c r="B6" s="164" t="str">
        <f>IF('Data Entry'!B10="","",'Data Entry'!B10)</f>
        <v/>
      </c>
      <c r="C6" s="66" t="str">
        <f>IF('Data Entry'!C10="","",'Data Entry'!C10)</f>
        <v/>
      </c>
      <c r="D6" s="66" t="str">
        <f>IF('Data Entry'!F10="","",'Data Entry'!F10)</f>
        <v/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7">
        <f t="shared" si="0"/>
        <v>0</v>
      </c>
      <c r="Z6" s="67">
        <f t="shared" si="1"/>
        <v>0</v>
      </c>
      <c r="AA6" s="67">
        <f t="shared" si="2"/>
        <v>0</v>
      </c>
      <c r="AB6" s="254">
        <f t="shared" si="3"/>
        <v>0</v>
      </c>
      <c r="AC6" s="21">
        <f t="shared" si="4"/>
        <v>0</v>
      </c>
      <c r="AD6" s="21" t="str">
        <f t="shared" si="5"/>
        <v>E</v>
      </c>
    </row>
    <row r="7" spans="1:31" ht="18">
      <c r="A7" s="56">
        <f>IF('Data Entry'!A11="","",'Data Entry'!A11)</f>
        <v>4</v>
      </c>
      <c r="B7" s="164" t="str">
        <f>IF('Data Entry'!B11="","",'Data Entry'!B11)</f>
        <v/>
      </c>
      <c r="C7" s="66" t="str">
        <f>IF('Data Entry'!C11="","",'Data Entry'!C11)</f>
        <v/>
      </c>
      <c r="D7" s="66" t="str">
        <f>IF('Data Entry'!F11="","",'Data Entry'!F11)</f>
        <v/>
      </c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7">
        <f t="shared" si="0"/>
        <v>0</v>
      </c>
      <c r="Z7" s="67">
        <f t="shared" si="1"/>
        <v>0</v>
      </c>
      <c r="AA7" s="67">
        <f t="shared" si="2"/>
        <v>0</v>
      </c>
      <c r="AB7" s="254">
        <f t="shared" si="3"/>
        <v>0</v>
      </c>
      <c r="AC7" s="21">
        <f t="shared" si="4"/>
        <v>0</v>
      </c>
      <c r="AD7" s="21" t="str">
        <f t="shared" si="5"/>
        <v>E</v>
      </c>
    </row>
    <row r="8" spans="1:31" ht="18">
      <c r="A8" s="56">
        <f>IF('Data Entry'!A12="","",'Data Entry'!A12)</f>
        <v>5</v>
      </c>
      <c r="B8" s="164" t="str">
        <f>IF('Data Entry'!B12="","",'Data Entry'!B12)</f>
        <v/>
      </c>
      <c r="C8" s="66" t="str">
        <f>IF('Data Entry'!C12="","",'Data Entry'!C12)</f>
        <v/>
      </c>
      <c r="D8" s="66" t="str">
        <f>IF('Data Entry'!F12="","",'Data Entry'!F12)</f>
        <v/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7">
        <f t="shared" si="0"/>
        <v>0</v>
      </c>
      <c r="Z8" s="67">
        <f t="shared" si="1"/>
        <v>0</v>
      </c>
      <c r="AA8" s="67">
        <f t="shared" si="2"/>
        <v>0</v>
      </c>
      <c r="AB8" s="254">
        <f t="shared" si="3"/>
        <v>0</v>
      </c>
      <c r="AC8" s="21">
        <f t="shared" si="4"/>
        <v>0</v>
      </c>
      <c r="AD8" s="21" t="str">
        <f t="shared" si="5"/>
        <v>E</v>
      </c>
    </row>
    <row r="9" spans="1:31" ht="18">
      <c r="A9" s="56">
        <f>IF('Data Entry'!A13="","",'Data Entry'!A13)</f>
        <v>6</v>
      </c>
      <c r="B9" s="164" t="str">
        <f>IF('Data Entry'!B13="","",'Data Entry'!B13)</f>
        <v/>
      </c>
      <c r="C9" s="66" t="str">
        <f>IF('Data Entry'!C13="","",'Data Entry'!C13)</f>
        <v/>
      </c>
      <c r="D9" s="66" t="str">
        <f>IF('Data Entry'!F13="","",'Data Entry'!F13)</f>
        <v/>
      </c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7">
        <f t="shared" si="0"/>
        <v>0</v>
      </c>
      <c r="Z9" s="67">
        <f t="shared" si="1"/>
        <v>0</v>
      </c>
      <c r="AA9" s="67">
        <f t="shared" si="2"/>
        <v>0</v>
      </c>
      <c r="AB9" s="254">
        <f t="shared" si="3"/>
        <v>0</v>
      </c>
      <c r="AC9" s="21">
        <f t="shared" si="4"/>
        <v>0</v>
      </c>
      <c r="AD9" s="21" t="str">
        <f t="shared" si="5"/>
        <v>E</v>
      </c>
    </row>
    <row r="10" spans="1:31" ht="18">
      <c r="A10" s="56">
        <f>IF('Data Entry'!A14="","",'Data Entry'!A14)</f>
        <v>7</v>
      </c>
      <c r="B10" s="164" t="str">
        <f>IF('Data Entry'!B14="","",'Data Entry'!B14)</f>
        <v/>
      </c>
      <c r="C10" s="66" t="str">
        <f>IF('Data Entry'!C14="","",'Data Entry'!C14)</f>
        <v/>
      </c>
      <c r="D10" s="66" t="str">
        <f>IF('Data Entry'!F14="","",'Data Entry'!F14)</f>
        <v/>
      </c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7">
        <f t="shared" si="0"/>
        <v>0</v>
      </c>
      <c r="Z10" s="67">
        <f t="shared" si="1"/>
        <v>0</v>
      </c>
      <c r="AA10" s="67">
        <f t="shared" si="2"/>
        <v>0</v>
      </c>
      <c r="AB10" s="254">
        <f t="shared" si="3"/>
        <v>0</v>
      </c>
      <c r="AC10" s="21">
        <f t="shared" si="4"/>
        <v>0</v>
      </c>
      <c r="AD10" s="21" t="str">
        <f t="shared" si="5"/>
        <v>E</v>
      </c>
    </row>
    <row r="11" spans="1:31" ht="18">
      <c r="A11" s="56">
        <f>IF('Data Entry'!A15="","",'Data Entry'!A15)</f>
        <v>8</v>
      </c>
      <c r="B11" s="164" t="str">
        <f>IF('Data Entry'!B15="","",'Data Entry'!B15)</f>
        <v/>
      </c>
      <c r="C11" s="66" t="str">
        <f>IF('Data Entry'!C15="","",'Data Entry'!C15)</f>
        <v/>
      </c>
      <c r="D11" s="66" t="str">
        <f>IF('Data Entry'!F15="","",'Data Entry'!F15)</f>
        <v/>
      </c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7">
        <f t="shared" si="0"/>
        <v>0</v>
      </c>
      <c r="Z11" s="67">
        <f t="shared" si="1"/>
        <v>0</v>
      </c>
      <c r="AA11" s="67">
        <f t="shared" si="2"/>
        <v>0</v>
      </c>
      <c r="AB11" s="254">
        <f t="shared" si="3"/>
        <v>0</v>
      </c>
      <c r="AC11" s="21">
        <f t="shared" si="4"/>
        <v>0</v>
      </c>
      <c r="AD11" s="21" t="str">
        <f t="shared" si="5"/>
        <v>E</v>
      </c>
    </row>
    <row r="12" spans="1:31" ht="18">
      <c r="A12" s="56">
        <f>IF('Data Entry'!A16="","",'Data Entry'!A16)</f>
        <v>9</v>
      </c>
      <c r="B12" s="164" t="str">
        <f>IF('Data Entry'!B16="","",'Data Entry'!B16)</f>
        <v/>
      </c>
      <c r="C12" s="66" t="str">
        <f>IF('Data Entry'!C16="","",'Data Entry'!C16)</f>
        <v/>
      </c>
      <c r="D12" s="66" t="str">
        <f>IF('Data Entry'!F16="","",'Data Entry'!F16)</f>
        <v/>
      </c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7">
        <f t="shared" si="0"/>
        <v>0</v>
      </c>
      <c r="Z12" s="67">
        <f t="shared" si="1"/>
        <v>0</v>
      </c>
      <c r="AA12" s="67">
        <f t="shared" si="2"/>
        <v>0</v>
      </c>
      <c r="AB12" s="254">
        <f t="shared" si="3"/>
        <v>0</v>
      </c>
      <c r="AC12" s="21">
        <f t="shared" si="4"/>
        <v>0</v>
      </c>
      <c r="AD12" s="21" t="str">
        <f t="shared" si="5"/>
        <v>E</v>
      </c>
    </row>
    <row r="13" spans="1:31" ht="18">
      <c r="A13" s="56">
        <f>IF('Data Entry'!A17="","",'Data Entry'!A17)</f>
        <v>10</v>
      </c>
      <c r="B13" s="164" t="str">
        <f>IF('Data Entry'!B17="","",'Data Entry'!B17)</f>
        <v/>
      </c>
      <c r="C13" s="66" t="str">
        <f>IF('Data Entry'!C17="","",'Data Entry'!C17)</f>
        <v/>
      </c>
      <c r="D13" s="66" t="str">
        <f>IF('Data Entry'!F17="","",'Data Entry'!F17)</f>
        <v/>
      </c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7">
        <f t="shared" si="0"/>
        <v>0</v>
      </c>
      <c r="Z13" s="67">
        <f t="shared" si="1"/>
        <v>0</v>
      </c>
      <c r="AA13" s="67">
        <f t="shared" si="2"/>
        <v>0</v>
      </c>
      <c r="AB13" s="254">
        <f t="shared" si="3"/>
        <v>0</v>
      </c>
      <c r="AC13" s="21">
        <f t="shared" si="4"/>
        <v>0</v>
      </c>
      <c r="AD13" s="21" t="str">
        <f t="shared" si="5"/>
        <v>E</v>
      </c>
    </row>
    <row r="14" spans="1:31" ht="18">
      <c r="A14" s="56">
        <f>IF('Data Entry'!A18="","",'Data Entry'!A18)</f>
        <v>11</v>
      </c>
      <c r="B14" s="164" t="str">
        <f>IF('Data Entry'!B18="","",'Data Entry'!B18)</f>
        <v/>
      </c>
      <c r="C14" s="66" t="str">
        <f>IF('Data Entry'!C18="","",'Data Entry'!C18)</f>
        <v/>
      </c>
      <c r="D14" s="66" t="str">
        <f>IF('Data Entry'!F18="","",'Data Entry'!F18)</f>
        <v/>
      </c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7">
        <f t="shared" si="0"/>
        <v>0</v>
      </c>
      <c r="Z14" s="67">
        <f t="shared" si="1"/>
        <v>0</v>
      </c>
      <c r="AA14" s="67">
        <f t="shared" si="2"/>
        <v>0</v>
      </c>
      <c r="AB14" s="254">
        <f t="shared" si="3"/>
        <v>0</v>
      </c>
      <c r="AC14" s="21">
        <f t="shared" si="4"/>
        <v>0</v>
      </c>
      <c r="AD14" s="21" t="str">
        <f t="shared" si="5"/>
        <v>E</v>
      </c>
    </row>
    <row r="15" spans="1:31" ht="18">
      <c r="A15" s="56">
        <f>IF('Data Entry'!A19="","",'Data Entry'!A19)</f>
        <v>12</v>
      </c>
      <c r="B15" s="164" t="str">
        <f>IF('Data Entry'!B19="","",'Data Entry'!B19)</f>
        <v/>
      </c>
      <c r="C15" s="66" t="str">
        <f>IF('Data Entry'!C19="","",'Data Entry'!C19)</f>
        <v/>
      </c>
      <c r="D15" s="66" t="str">
        <f>IF('Data Entry'!F19="","",'Data Entry'!F19)</f>
        <v/>
      </c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7">
        <f t="shared" si="0"/>
        <v>0</v>
      </c>
      <c r="Z15" s="67">
        <f t="shared" si="1"/>
        <v>0</v>
      </c>
      <c r="AA15" s="67">
        <f t="shared" si="2"/>
        <v>0</v>
      </c>
      <c r="AB15" s="254">
        <f t="shared" si="3"/>
        <v>0</v>
      </c>
      <c r="AC15" s="21">
        <f t="shared" si="4"/>
        <v>0</v>
      </c>
      <c r="AD15" s="21" t="str">
        <f t="shared" si="5"/>
        <v>E</v>
      </c>
    </row>
    <row r="16" spans="1:31" ht="18">
      <c r="A16" s="56">
        <f>IF('Data Entry'!A20="","",'Data Entry'!A20)</f>
        <v>13</v>
      </c>
      <c r="B16" s="164" t="str">
        <f>IF('Data Entry'!B20="","",'Data Entry'!B20)</f>
        <v/>
      </c>
      <c r="C16" s="66" t="str">
        <f>IF('Data Entry'!C20="","",'Data Entry'!C20)</f>
        <v/>
      </c>
      <c r="D16" s="66" t="str">
        <f>IF('Data Entry'!F20="","",'Data Entry'!F20)</f>
        <v/>
      </c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7">
        <f t="shared" si="0"/>
        <v>0</v>
      </c>
      <c r="Z16" s="67">
        <f t="shared" si="1"/>
        <v>0</v>
      </c>
      <c r="AA16" s="67">
        <f t="shared" si="2"/>
        <v>0</v>
      </c>
      <c r="AB16" s="254">
        <f t="shared" si="3"/>
        <v>0</v>
      </c>
      <c r="AC16" s="21">
        <f t="shared" si="4"/>
        <v>0</v>
      </c>
      <c r="AD16" s="21" t="str">
        <f t="shared" si="5"/>
        <v>E</v>
      </c>
    </row>
    <row r="17" spans="1:30" ht="18">
      <c r="A17" s="56">
        <f>IF('Data Entry'!A21="","",'Data Entry'!A21)</f>
        <v>14</v>
      </c>
      <c r="B17" s="164" t="str">
        <f>IF('Data Entry'!B21="","",'Data Entry'!B21)</f>
        <v/>
      </c>
      <c r="C17" s="66" t="str">
        <f>IF('Data Entry'!C21="","",'Data Entry'!C21)</f>
        <v/>
      </c>
      <c r="D17" s="66" t="str">
        <f>IF('Data Entry'!F21="","",'Data Entry'!F21)</f>
        <v/>
      </c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7">
        <f t="shared" si="0"/>
        <v>0</v>
      </c>
      <c r="Z17" s="67">
        <f t="shared" si="1"/>
        <v>0</v>
      </c>
      <c r="AA17" s="67">
        <f t="shared" si="2"/>
        <v>0</v>
      </c>
      <c r="AB17" s="254">
        <f t="shared" si="3"/>
        <v>0</v>
      </c>
      <c r="AC17" s="21">
        <f t="shared" si="4"/>
        <v>0</v>
      </c>
      <c r="AD17" s="21" t="str">
        <f t="shared" si="5"/>
        <v>E</v>
      </c>
    </row>
    <row r="18" spans="1:30" ht="18">
      <c r="A18" s="56">
        <f>IF('Data Entry'!A22="","",'Data Entry'!A22)</f>
        <v>15</v>
      </c>
      <c r="B18" s="164" t="str">
        <f>IF('Data Entry'!B22="","",'Data Entry'!B22)</f>
        <v/>
      </c>
      <c r="C18" s="66" t="str">
        <f>IF('Data Entry'!C22="","",'Data Entry'!C22)</f>
        <v/>
      </c>
      <c r="D18" s="66" t="str">
        <f>IF('Data Entry'!F22="","",'Data Entry'!F22)</f>
        <v/>
      </c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7">
        <f t="shared" si="0"/>
        <v>0</v>
      </c>
      <c r="Z18" s="67">
        <f t="shared" si="1"/>
        <v>0</v>
      </c>
      <c r="AA18" s="67">
        <f t="shared" si="2"/>
        <v>0</v>
      </c>
      <c r="AB18" s="254">
        <f t="shared" si="3"/>
        <v>0</v>
      </c>
      <c r="AC18" s="21">
        <f t="shared" si="4"/>
        <v>0</v>
      </c>
      <c r="AD18" s="21" t="str">
        <f t="shared" si="5"/>
        <v>E</v>
      </c>
    </row>
    <row r="19" spans="1:30" ht="18">
      <c r="A19" s="56">
        <f>IF('Data Entry'!A23="","",'Data Entry'!A23)</f>
        <v>16</v>
      </c>
      <c r="B19" s="164" t="str">
        <f>IF('Data Entry'!B23="","",'Data Entry'!B23)</f>
        <v/>
      </c>
      <c r="C19" s="66" t="str">
        <f>IF('Data Entry'!C23="","",'Data Entry'!C23)</f>
        <v/>
      </c>
      <c r="D19" s="66" t="str">
        <f>IF('Data Entry'!F23="","",'Data Entry'!F23)</f>
        <v/>
      </c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7">
        <f t="shared" si="0"/>
        <v>0</v>
      </c>
      <c r="Z19" s="67">
        <f t="shared" si="1"/>
        <v>0</v>
      </c>
      <c r="AA19" s="67">
        <f t="shared" si="2"/>
        <v>0</v>
      </c>
      <c r="AB19" s="254">
        <f t="shared" si="3"/>
        <v>0</v>
      </c>
      <c r="AC19" s="21">
        <f t="shared" si="4"/>
        <v>0</v>
      </c>
      <c r="AD19" s="21" t="str">
        <f t="shared" si="5"/>
        <v>E</v>
      </c>
    </row>
    <row r="20" spans="1:30" ht="18">
      <c r="A20" s="56">
        <f>IF('Data Entry'!A24="","",'Data Entry'!A24)</f>
        <v>17</v>
      </c>
      <c r="B20" s="164" t="str">
        <f>IF('Data Entry'!B24="","",'Data Entry'!B24)</f>
        <v/>
      </c>
      <c r="C20" s="66" t="str">
        <f>IF('Data Entry'!C24="","",'Data Entry'!C24)</f>
        <v/>
      </c>
      <c r="D20" s="66" t="str">
        <f>IF('Data Entry'!F24="","",'Data Entry'!F24)</f>
        <v/>
      </c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7">
        <f t="shared" si="0"/>
        <v>0</v>
      </c>
      <c r="Z20" s="67">
        <f t="shared" si="1"/>
        <v>0</v>
      </c>
      <c r="AA20" s="67">
        <f t="shared" si="2"/>
        <v>0</v>
      </c>
      <c r="AB20" s="254">
        <f t="shared" si="3"/>
        <v>0</v>
      </c>
      <c r="AC20" s="21">
        <f t="shared" si="4"/>
        <v>0</v>
      </c>
      <c r="AD20" s="21" t="str">
        <f t="shared" si="5"/>
        <v>E</v>
      </c>
    </row>
    <row r="21" spans="1:30" ht="18">
      <c r="A21" s="56">
        <f>IF('Data Entry'!A25="","",'Data Entry'!A25)</f>
        <v>18</v>
      </c>
      <c r="B21" s="164" t="str">
        <f>IF('Data Entry'!B25="","",'Data Entry'!B25)</f>
        <v/>
      </c>
      <c r="C21" s="66" t="str">
        <f>IF('Data Entry'!C25="","",'Data Entry'!C25)</f>
        <v/>
      </c>
      <c r="D21" s="66" t="str">
        <f>IF('Data Entry'!F25="","",'Data Entry'!F25)</f>
        <v/>
      </c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7">
        <f t="shared" si="0"/>
        <v>0</v>
      </c>
      <c r="Z21" s="67">
        <f t="shared" si="1"/>
        <v>0</v>
      </c>
      <c r="AA21" s="67">
        <f t="shared" si="2"/>
        <v>0</v>
      </c>
      <c r="AB21" s="254">
        <f t="shared" si="3"/>
        <v>0</v>
      </c>
      <c r="AC21" s="21">
        <f t="shared" si="4"/>
        <v>0</v>
      </c>
      <c r="AD21" s="21" t="str">
        <f t="shared" si="5"/>
        <v>E</v>
      </c>
    </row>
    <row r="22" spans="1:30" ht="18">
      <c r="A22" s="56">
        <f>IF('Data Entry'!A26="","",'Data Entry'!A26)</f>
        <v>19</v>
      </c>
      <c r="B22" s="164" t="str">
        <f>IF('Data Entry'!B26="","",'Data Entry'!B26)</f>
        <v/>
      </c>
      <c r="C22" s="66" t="str">
        <f>IF('Data Entry'!C26="","",'Data Entry'!C26)</f>
        <v/>
      </c>
      <c r="D22" s="66" t="str">
        <f>IF('Data Entry'!F26="","",'Data Entry'!F26)</f>
        <v/>
      </c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7">
        <f t="shared" si="0"/>
        <v>0</v>
      </c>
      <c r="Z22" s="67">
        <f t="shared" si="1"/>
        <v>0</v>
      </c>
      <c r="AA22" s="67">
        <f t="shared" si="2"/>
        <v>0</v>
      </c>
      <c r="AB22" s="254">
        <f t="shared" si="3"/>
        <v>0</v>
      </c>
      <c r="AC22" s="21">
        <f t="shared" si="4"/>
        <v>0</v>
      </c>
      <c r="AD22" s="21" t="str">
        <f t="shared" si="5"/>
        <v>E</v>
      </c>
    </row>
    <row r="23" spans="1:30" ht="18">
      <c r="A23" s="56">
        <f>IF('Data Entry'!A27="","",'Data Entry'!A27)</f>
        <v>20</v>
      </c>
      <c r="B23" s="164" t="str">
        <f>IF('Data Entry'!B27="","",'Data Entry'!B27)</f>
        <v/>
      </c>
      <c r="C23" s="66" t="str">
        <f>IF('Data Entry'!C27="","",'Data Entry'!C27)</f>
        <v/>
      </c>
      <c r="D23" s="66" t="str">
        <f>IF('Data Entry'!F27="","",'Data Entry'!F27)</f>
        <v/>
      </c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7">
        <f t="shared" si="0"/>
        <v>0</v>
      </c>
      <c r="Z23" s="67">
        <f t="shared" si="1"/>
        <v>0</v>
      </c>
      <c r="AA23" s="67">
        <f t="shared" si="2"/>
        <v>0</v>
      </c>
      <c r="AB23" s="254">
        <f t="shared" si="3"/>
        <v>0</v>
      </c>
      <c r="AC23" s="21">
        <f t="shared" si="4"/>
        <v>0</v>
      </c>
      <c r="AD23" s="21" t="str">
        <f t="shared" si="5"/>
        <v>E</v>
      </c>
    </row>
    <row r="24" spans="1:30" ht="18">
      <c r="A24" s="56">
        <f>IF('Data Entry'!A28="","",'Data Entry'!A28)</f>
        <v>21</v>
      </c>
      <c r="B24" s="164" t="str">
        <f>IF('Data Entry'!B28="","",'Data Entry'!B28)</f>
        <v/>
      </c>
      <c r="C24" s="66" t="str">
        <f>IF('Data Entry'!C28="","",'Data Entry'!C28)</f>
        <v/>
      </c>
      <c r="D24" s="66" t="str">
        <f>IF('Data Entry'!F28="","",'Data Entry'!F28)</f>
        <v/>
      </c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7">
        <f t="shared" si="0"/>
        <v>0</v>
      </c>
      <c r="Z24" s="67">
        <f t="shared" si="1"/>
        <v>0</v>
      </c>
      <c r="AA24" s="67">
        <f t="shared" si="2"/>
        <v>0</v>
      </c>
      <c r="AB24" s="254">
        <f t="shared" si="3"/>
        <v>0</v>
      </c>
      <c r="AC24" s="21">
        <f t="shared" si="4"/>
        <v>0</v>
      </c>
      <c r="AD24" s="21" t="str">
        <f t="shared" si="5"/>
        <v>E</v>
      </c>
    </row>
    <row r="25" spans="1:30" ht="18">
      <c r="A25" s="56">
        <f>IF('Data Entry'!A29="","",'Data Entry'!A29)</f>
        <v>22</v>
      </c>
      <c r="B25" s="164" t="str">
        <f>IF('Data Entry'!B29="","",'Data Entry'!B29)</f>
        <v/>
      </c>
      <c r="C25" s="66" t="str">
        <f>IF('Data Entry'!C29="","",'Data Entry'!C29)</f>
        <v/>
      </c>
      <c r="D25" s="66" t="str">
        <f>IF('Data Entry'!F29="","",'Data Entry'!F29)</f>
        <v/>
      </c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7">
        <f t="shared" si="0"/>
        <v>0</v>
      </c>
      <c r="Z25" s="67">
        <f t="shared" si="1"/>
        <v>0</v>
      </c>
      <c r="AA25" s="67">
        <f t="shared" si="2"/>
        <v>0</v>
      </c>
      <c r="AB25" s="254">
        <f t="shared" si="3"/>
        <v>0</v>
      </c>
      <c r="AC25" s="21">
        <f t="shared" si="4"/>
        <v>0</v>
      </c>
      <c r="AD25" s="21" t="str">
        <f t="shared" si="5"/>
        <v>E</v>
      </c>
    </row>
    <row r="26" spans="1:30" ht="18">
      <c r="A26" s="56">
        <f>IF('Data Entry'!A30="","",'Data Entry'!A30)</f>
        <v>23</v>
      </c>
      <c r="B26" s="164" t="str">
        <f>IF('Data Entry'!B30="","",'Data Entry'!B30)</f>
        <v/>
      </c>
      <c r="C26" s="66" t="str">
        <f>IF('Data Entry'!C30="","",'Data Entry'!C30)</f>
        <v/>
      </c>
      <c r="D26" s="66" t="str">
        <f>IF('Data Entry'!F30="","",'Data Entry'!F30)</f>
        <v/>
      </c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7">
        <f t="shared" si="0"/>
        <v>0</v>
      </c>
      <c r="Z26" s="67">
        <f t="shared" si="1"/>
        <v>0</v>
      </c>
      <c r="AA26" s="67">
        <f t="shared" si="2"/>
        <v>0</v>
      </c>
      <c r="AB26" s="254">
        <f t="shared" si="3"/>
        <v>0</v>
      </c>
      <c r="AC26" s="21">
        <f t="shared" si="4"/>
        <v>0</v>
      </c>
      <c r="AD26" s="21" t="str">
        <f t="shared" si="5"/>
        <v>E</v>
      </c>
    </row>
    <row r="27" spans="1:30" ht="18">
      <c r="A27" s="56">
        <f>IF('Data Entry'!A31="","",'Data Entry'!A31)</f>
        <v>24</v>
      </c>
      <c r="B27" s="164" t="str">
        <f>IF('Data Entry'!B31="","",'Data Entry'!B31)</f>
        <v/>
      </c>
      <c r="C27" s="66" t="str">
        <f>IF('Data Entry'!C31="","",'Data Entry'!C31)</f>
        <v/>
      </c>
      <c r="D27" s="66" t="str">
        <f>IF('Data Entry'!F31="","",'Data Entry'!F31)</f>
        <v/>
      </c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7">
        <f t="shared" si="0"/>
        <v>0</v>
      </c>
      <c r="Z27" s="67">
        <f t="shared" si="1"/>
        <v>0</v>
      </c>
      <c r="AA27" s="67">
        <f t="shared" si="2"/>
        <v>0</v>
      </c>
      <c r="AB27" s="254">
        <f t="shared" si="3"/>
        <v>0</v>
      </c>
      <c r="AC27" s="21">
        <f t="shared" si="4"/>
        <v>0</v>
      </c>
      <c r="AD27" s="21" t="str">
        <f t="shared" si="5"/>
        <v>E</v>
      </c>
    </row>
    <row r="28" spans="1:30" ht="18">
      <c r="A28" s="56">
        <f>IF('Data Entry'!A32="","",'Data Entry'!A32)</f>
        <v>25</v>
      </c>
      <c r="B28" s="164" t="str">
        <f>IF('Data Entry'!B32="","",'Data Entry'!B32)</f>
        <v/>
      </c>
      <c r="C28" s="66" t="str">
        <f>IF('Data Entry'!C32="","",'Data Entry'!C32)</f>
        <v/>
      </c>
      <c r="D28" s="66" t="str">
        <f>IF('Data Entry'!F32="","",'Data Entry'!F32)</f>
        <v/>
      </c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7">
        <f t="shared" si="0"/>
        <v>0</v>
      </c>
      <c r="Z28" s="67">
        <f t="shared" si="1"/>
        <v>0</v>
      </c>
      <c r="AA28" s="67">
        <f t="shared" si="2"/>
        <v>0</v>
      </c>
      <c r="AB28" s="254">
        <f t="shared" si="3"/>
        <v>0</v>
      </c>
      <c r="AC28" s="21">
        <f t="shared" si="4"/>
        <v>0</v>
      </c>
      <c r="AD28" s="21" t="str">
        <f t="shared" si="5"/>
        <v>E</v>
      </c>
    </row>
    <row r="29" spans="1:30" ht="18">
      <c r="A29" s="56">
        <f>IF('Data Entry'!A33="","",'Data Entry'!A33)</f>
        <v>26</v>
      </c>
      <c r="B29" s="164" t="str">
        <f>IF('Data Entry'!B33="","",'Data Entry'!B33)</f>
        <v/>
      </c>
      <c r="C29" s="66" t="str">
        <f>IF('Data Entry'!C33="","",'Data Entry'!C33)</f>
        <v/>
      </c>
      <c r="D29" s="66" t="str">
        <f>IF('Data Entry'!F33="","",'Data Entry'!F33)</f>
        <v/>
      </c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7">
        <f t="shared" si="0"/>
        <v>0</v>
      </c>
      <c r="Z29" s="67">
        <f t="shared" si="1"/>
        <v>0</v>
      </c>
      <c r="AA29" s="67">
        <f t="shared" si="2"/>
        <v>0</v>
      </c>
      <c r="AB29" s="254">
        <f t="shared" si="3"/>
        <v>0</v>
      </c>
      <c r="AC29" s="21">
        <f t="shared" si="4"/>
        <v>0</v>
      </c>
      <c r="AD29" s="21" t="str">
        <f t="shared" si="5"/>
        <v>E</v>
      </c>
    </row>
    <row r="30" spans="1:30" ht="18">
      <c r="A30" s="56">
        <f>IF('Data Entry'!A34="","",'Data Entry'!A34)</f>
        <v>27</v>
      </c>
      <c r="B30" s="164" t="str">
        <f>IF('Data Entry'!B34="","",'Data Entry'!B34)</f>
        <v/>
      </c>
      <c r="C30" s="66" t="str">
        <f>IF('Data Entry'!C34="","",'Data Entry'!C34)</f>
        <v/>
      </c>
      <c r="D30" s="66" t="str">
        <f>IF('Data Entry'!F34="","",'Data Entry'!F34)</f>
        <v/>
      </c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7">
        <f t="shared" si="0"/>
        <v>0</v>
      </c>
      <c r="Z30" s="67">
        <f t="shared" si="1"/>
        <v>0</v>
      </c>
      <c r="AA30" s="67">
        <f t="shared" si="2"/>
        <v>0</v>
      </c>
      <c r="AB30" s="254">
        <f t="shared" si="3"/>
        <v>0</v>
      </c>
      <c r="AC30" s="21">
        <f t="shared" si="4"/>
        <v>0</v>
      </c>
      <c r="AD30" s="21" t="str">
        <f t="shared" si="5"/>
        <v>E</v>
      </c>
    </row>
    <row r="31" spans="1:30" ht="18">
      <c r="A31" s="56">
        <f>IF('Data Entry'!A35="","",'Data Entry'!A35)</f>
        <v>28</v>
      </c>
      <c r="B31" s="164" t="str">
        <f>IF('Data Entry'!B35="","",'Data Entry'!B35)</f>
        <v/>
      </c>
      <c r="C31" s="66" t="str">
        <f>IF('Data Entry'!C35="","",'Data Entry'!C35)</f>
        <v/>
      </c>
      <c r="D31" s="66" t="str">
        <f>IF('Data Entry'!F35="","",'Data Entry'!F35)</f>
        <v/>
      </c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7">
        <f t="shared" si="0"/>
        <v>0</v>
      </c>
      <c r="Z31" s="67">
        <f t="shared" si="1"/>
        <v>0</v>
      </c>
      <c r="AA31" s="67">
        <f t="shared" si="2"/>
        <v>0</v>
      </c>
      <c r="AB31" s="254">
        <f t="shared" si="3"/>
        <v>0</v>
      </c>
      <c r="AC31" s="21">
        <f t="shared" si="4"/>
        <v>0</v>
      </c>
      <c r="AD31" s="21" t="str">
        <f t="shared" si="5"/>
        <v>E</v>
      </c>
    </row>
    <row r="32" spans="1:30" ht="18">
      <c r="A32" s="56">
        <f>IF('Data Entry'!A36="","",'Data Entry'!A36)</f>
        <v>29</v>
      </c>
      <c r="B32" s="164" t="str">
        <f>IF('Data Entry'!B36="","",'Data Entry'!B36)</f>
        <v/>
      </c>
      <c r="C32" s="66" t="str">
        <f>IF('Data Entry'!C36="","",'Data Entry'!C36)</f>
        <v/>
      </c>
      <c r="D32" s="66" t="str">
        <f>IF('Data Entry'!F36="","",'Data Entry'!F36)</f>
        <v/>
      </c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7">
        <f t="shared" si="0"/>
        <v>0</v>
      </c>
      <c r="Z32" s="67">
        <f t="shared" si="1"/>
        <v>0</v>
      </c>
      <c r="AA32" s="67">
        <f t="shared" si="2"/>
        <v>0</v>
      </c>
      <c r="AB32" s="254">
        <f t="shared" si="3"/>
        <v>0</v>
      </c>
      <c r="AC32" s="21">
        <f t="shared" si="4"/>
        <v>0</v>
      </c>
      <c r="AD32" s="21" t="str">
        <f t="shared" si="5"/>
        <v>E</v>
      </c>
    </row>
    <row r="33" spans="1:30" ht="18">
      <c r="A33" s="56">
        <f>IF('Data Entry'!A37="","",'Data Entry'!A37)</f>
        <v>30</v>
      </c>
      <c r="B33" s="164" t="str">
        <f>IF('Data Entry'!B37="","",'Data Entry'!B37)</f>
        <v/>
      </c>
      <c r="C33" s="66" t="str">
        <f>IF('Data Entry'!C37="","",'Data Entry'!C37)</f>
        <v/>
      </c>
      <c r="D33" s="66" t="str">
        <f>IF('Data Entry'!F37="","",'Data Entry'!F37)</f>
        <v/>
      </c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7">
        <f t="shared" si="0"/>
        <v>0</v>
      </c>
      <c r="Z33" s="67">
        <f t="shared" si="1"/>
        <v>0</v>
      </c>
      <c r="AA33" s="67">
        <f t="shared" si="2"/>
        <v>0</v>
      </c>
      <c r="AB33" s="254">
        <f t="shared" si="3"/>
        <v>0</v>
      </c>
      <c r="AC33" s="21">
        <f t="shared" si="4"/>
        <v>0</v>
      </c>
      <c r="AD33" s="21" t="str">
        <f t="shared" si="5"/>
        <v>E</v>
      </c>
    </row>
    <row r="34" spans="1:30" ht="18">
      <c r="A34" s="56">
        <f>IF('Data Entry'!A38="","",'Data Entry'!A38)</f>
        <v>31</v>
      </c>
      <c r="B34" s="164" t="str">
        <f>IF('Data Entry'!B38="","",'Data Entry'!B38)</f>
        <v/>
      </c>
      <c r="C34" s="66" t="str">
        <f>IF('Data Entry'!C38="","",'Data Entry'!C38)</f>
        <v/>
      </c>
      <c r="D34" s="66" t="str">
        <f>IF('Data Entry'!F38="","",'Data Entry'!F38)</f>
        <v/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7">
        <f t="shared" si="0"/>
        <v>0</v>
      </c>
      <c r="Z34" s="67">
        <f t="shared" si="1"/>
        <v>0</v>
      </c>
      <c r="AA34" s="67">
        <f t="shared" si="2"/>
        <v>0</v>
      </c>
      <c r="AB34" s="254">
        <f t="shared" si="3"/>
        <v>0</v>
      </c>
      <c r="AC34" s="21">
        <f t="shared" si="4"/>
        <v>0</v>
      </c>
      <c r="AD34" s="21" t="str">
        <f t="shared" si="5"/>
        <v>E</v>
      </c>
    </row>
    <row r="35" spans="1:30" ht="18">
      <c r="A35" s="56">
        <f>IF('Data Entry'!A39="","",'Data Entry'!A39)</f>
        <v>32</v>
      </c>
      <c r="B35" s="164" t="str">
        <f>IF('Data Entry'!B39="","",'Data Entry'!B39)</f>
        <v/>
      </c>
      <c r="C35" s="66" t="str">
        <f>IF('Data Entry'!C39="","",'Data Entry'!C39)</f>
        <v/>
      </c>
      <c r="D35" s="66" t="str">
        <f>IF('Data Entry'!F39="","",'Data Entry'!F39)</f>
        <v/>
      </c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7">
        <f t="shared" si="0"/>
        <v>0</v>
      </c>
      <c r="Z35" s="67">
        <f t="shared" si="1"/>
        <v>0</v>
      </c>
      <c r="AA35" s="67">
        <f t="shared" si="2"/>
        <v>0</v>
      </c>
      <c r="AB35" s="254">
        <f t="shared" si="3"/>
        <v>0</v>
      </c>
      <c r="AC35" s="21">
        <f t="shared" si="4"/>
        <v>0</v>
      </c>
      <c r="AD35" s="21" t="str">
        <f t="shared" si="5"/>
        <v>E</v>
      </c>
    </row>
    <row r="36" spans="1:30" ht="18">
      <c r="A36" s="56">
        <f>IF('Data Entry'!A40="","",'Data Entry'!A40)</f>
        <v>33</v>
      </c>
      <c r="B36" s="164" t="str">
        <f>IF('Data Entry'!B40="","",'Data Entry'!B40)</f>
        <v/>
      </c>
      <c r="C36" s="66" t="str">
        <f>IF('Data Entry'!C40="","",'Data Entry'!C40)</f>
        <v/>
      </c>
      <c r="D36" s="66" t="str">
        <f>IF('Data Entry'!F40="","",'Data Entry'!F40)</f>
        <v/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7">
        <f t="shared" si="0"/>
        <v>0</v>
      </c>
      <c r="Z36" s="67">
        <f t="shared" si="1"/>
        <v>0</v>
      </c>
      <c r="AA36" s="67">
        <f t="shared" si="2"/>
        <v>0</v>
      </c>
      <c r="AB36" s="254">
        <f t="shared" si="3"/>
        <v>0</v>
      </c>
      <c r="AC36" s="21">
        <f t="shared" si="4"/>
        <v>0</v>
      </c>
      <c r="AD36" s="21" t="str">
        <f t="shared" si="5"/>
        <v>E</v>
      </c>
    </row>
    <row r="37" spans="1:30" ht="18">
      <c r="A37" s="56">
        <f>IF('Data Entry'!A41="","",'Data Entry'!A41)</f>
        <v>34</v>
      </c>
      <c r="B37" s="164" t="str">
        <f>IF('Data Entry'!B41="","",'Data Entry'!B41)</f>
        <v/>
      </c>
      <c r="C37" s="66" t="str">
        <f>IF('Data Entry'!C41="","",'Data Entry'!C41)</f>
        <v/>
      </c>
      <c r="D37" s="66" t="str">
        <f>IF('Data Entry'!F41="","",'Data Entry'!F41)</f>
        <v/>
      </c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7">
        <f t="shared" si="0"/>
        <v>0</v>
      </c>
      <c r="Z37" s="67">
        <f t="shared" si="1"/>
        <v>0</v>
      </c>
      <c r="AA37" s="67">
        <f t="shared" si="2"/>
        <v>0</v>
      </c>
      <c r="AB37" s="254">
        <f t="shared" si="3"/>
        <v>0</v>
      </c>
      <c r="AC37" s="21">
        <f t="shared" si="4"/>
        <v>0</v>
      </c>
      <c r="AD37" s="21" t="str">
        <f t="shared" si="5"/>
        <v>E</v>
      </c>
    </row>
    <row r="38" spans="1:30" ht="18">
      <c r="A38" s="56">
        <f>IF('Data Entry'!A42="","",'Data Entry'!A42)</f>
        <v>35</v>
      </c>
      <c r="B38" s="164" t="str">
        <f>IF('Data Entry'!B42="","",'Data Entry'!B42)</f>
        <v/>
      </c>
      <c r="C38" s="66" t="str">
        <f>IF('Data Entry'!C42="","",'Data Entry'!C42)</f>
        <v/>
      </c>
      <c r="D38" s="66" t="str">
        <f>IF('Data Entry'!F42="","",'Data Entry'!F42)</f>
        <v/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7">
        <f t="shared" si="0"/>
        <v>0</v>
      </c>
      <c r="Z38" s="67">
        <f t="shared" si="1"/>
        <v>0</v>
      </c>
      <c r="AA38" s="67">
        <f t="shared" si="2"/>
        <v>0</v>
      </c>
      <c r="AB38" s="254">
        <f t="shared" si="3"/>
        <v>0</v>
      </c>
      <c r="AC38" s="21">
        <f t="shared" si="4"/>
        <v>0</v>
      </c>
      <c r="AD38" s="21" t="str">
        <f t="shared" si="5"/>
        <v>E</v>
      </c>
    </row>
    <row r="39" spans="1:30" ht="18">
      <c r="A39" s="56">
        <f>IF('Data Entry'!A43="","",'Data Entry'!A43)</f>
        <v>36</v>
      </c>
      <c r="B39" s="164" t="str">
        <f>IF('Data Entry'!B43="","",'Data Entry'!B43)</f>
        <v/>
      </c>
      <c r="C39" s="66" t="str">
        <f>IF('Data Entry'!C43="","",'Data Entry'!C43)</f>
        <v/>
      </c>
      <c r="D39" s="66" t="str">
        <f>IF('Data Entry'!F43="","",'Data Entry'!F43)</f>
        <v/>
      </c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7">
        <f t="shared" si="0"/>
        <v>0</v>
      </c>
      <c r="Z39" s="67">
        <f t="shared" si="1"/>
        <v>0</v>
      </c>
      <c r="AA39" s="67">
        <f t="shared" si="2"/>
        <v>0</v>
      </c>
      <c r="AB39" s="254">
        <f t="shared" si="3"/>
        <v>0</v>
      </c>
      <c r="AC39" s="21">
        <f t="shared" si="4"/>
        <v>0</v>
      </c>
      <c r="AD39" s="21" t="str">
        <f t="shared" si="5"/>
        <v>E</v>
      </c>
    </row>
    <row r="40" spans="1:30" ht="18">
      <c r="A40" s="56">
        <f>IF('Data Entry'!A44="","",'Data Entry'!A44)</f>
        <v>37</v>
      </c>
      <c r="B40" s="164" t="str">
        <f>IF('Data Entry'!B44="","",'Data Entry'!B44)</f>
        <v/>
      </c>
      <c r="C40" s="66" t="str">
        <f>IF('Data Entry'!C44="","",'Data Entry'!C44)</f>
        <v/>
      </c>
      <c r="D40" s="66" t="str">
        <f>IF('Data Entry'!F44="","",'Data Entry'!F44)</f>
        <v/>
      </c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7">
        <f t="shared" si="0"/>
        <v>0</v>
      </c>
      <c r="Z40" s="67">
        <f t="shared" si="1"/>
        <v>0</v>
      </c>
      <c r="AA40" s="67">
        <f t="shared" si="2"/>
        <v>0</v>
      </c>
      <c r="AB40" s="254">
        <f t="shared" si="3"/>
        <v>0</v>
      </c>
      <c r="AC40" s="21">
        <f t="shared" si="4"/>
        <v>0</v>
      </c>
      <c r="AD40" s="21" t="str">
        <f t="shared" si="5"/>
        <v>E</v>
      </c>
    </row>
    <row r="41" spans="1:30" ht="18">
      <c r="A41" s="56">
        <f>IF('Data Entry'!A45="","",'Data Entry'!A45)</f>
        <v>38</v>
      </c>
      <c r="B41" s="164" t="str">
        <f>IF('Data Entry'!B45="","",'Data Entry'!B45)</f>
        <v/>
      </c>
      <c r="C41" s="66" t="str">
        <f>IF('Data Entry'!C45="","",'Data Entry'!C45)</f>
        <v/>
      </c>
      <c r="D41" s="66" t="str">
        <f>IF('Data Entry'!F45="","",'Data Entry'!F45)</f>
        <v/>
      </c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7">
        <f t="shared" si="0"/>
        <v>0</v>
      </c>
      <c r="Z41" s="67">
        <f t="shared" si="1"/>
        <v>0</v>
      </c>
      <c r="AA41" s="67">
        <f t="shared" si="2"/>
        <v>0</v>
      </c>
      <c r="AB41" s="254">
        <f t="shared" si="3"/>
        <v>0</v>
      </c>
      <c r="AC41" s="21">
        <f t="shared" si="4"/>
        <v>0</v>
      </c>
      <c r="AD41" s="21" t="str">
        <f t="shared" si="5"/>
        <v>E</v>
      </c>
    </row>
    <row r="42" spans="1:30" ht="18">
      <c r="A42" s="56">
        <f>IF('Data Entry'!A46="","",'Data Entry'!A46)</f>
        <v>39</v>
      </c>
      <c r="B42" s="164" t="str">
        <f>IF('Data Entry'!B46="","",'Data Entry'!B46)</f>
        <v/>
      </c>
      <c r="C42" s="66" t="str">
        <f>IF('Data Entry'!C46="","",'Data Entry'!C46)</f>
        <v/>
      </c>
      <c r="D42" s="66" t="str">
        <f>IF('Data Entry'!F46="","",'Data Entry'!F46)</f>
        <v/>
      </c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7">
        <f t="shared" si="0"/>
        <v>0</v>
      </c>
      <c r="Z42" s="67">
        <f t="shared" si="1"/>
        <v>0</v>
      </c>
      <c r="AA42" s="67">
        <f t="shared" si="2"/>
        <v>0</v>
      </c>
      <c r="AB42" s="254">
        <f t="shared" si="3"/>
        <v>0</v>
      </c>
      <c r="AC42" s="21">
        <f t="shared" si="4"/>
        <v>0</v>
      </c>
      <c r="AD42" s="21" t="str">
        <f t="shared" si="5"/>
        <v>E</v>
      </c>
    </row>
    <row r="43" spans="1:30" ht="18">
      <c r="A43" s="56">
        <f>IF('Data Entry'!A47="","",'Data Entry'!A47)</f>
        <v>40</v>
      </c>
      <c r="B43" s="164" t="str">
        <f>IF('Data Entry'!B47="","",'Data Entry'!B47)</f>
        <v/>
      </c>
      <c r="C43" s="66" t="str">
        <f>IF('Data Entry'!C47="","",'Data Entry'!C47)</f>
        <v/>
      </c>
      <c r="D43" s="66" t="str">
        <f>IF('Data Entry'!F47="","",'Data Entry'!F47)</f>
        <v/>
      </c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7">
        <f t="shared" si="0"/>
        <v>0</v>
      </c>
      <c r="Z43" s="67">
        <f t="shared" si="1"/>
        <v>0</v>
      </c>
      <c r="AA43" s="67">
        <f t="shared" si="2"/>
        <v>0</v>
      </c>
      <c r="AB43" s="254">
        <f t="shared" si="3"/>
        <v>0</v>
      </c>
      <c r="AC43" s="21">
        <f t="shared" si="4"/>
        <v>0</v>
      </c>
      <c r="AD43" s="21" t="str">
        <f t="shared" si="5"/>
        <v>E</v>
      </c>
    </row>
    <row r="44" spans="1:30" ht="18">
      <c r="A44" s="56">
        <f>IF('Data Entry'!A48="","",'Data Entry'!A48)</f>
        <v>41</v>
      </c>
      <c r="B44" s="164" t="str">
        <f>IF('Data Entry'!B48="","",'Data Entry'!B48)</f>
        <v/>
      </c>
      <c r="C44" s="66" t="str">
        <f>IF('Data Entry'!C48="","",'Data Entry'!C48)</f>
        <v/>
      </c>
      <c r="D44" s="66" t="str">
        <f>IF('Data Entry'!F48="","",'Data Entry'!F48)</f>
        <v/>
      </c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7">
        <f t="shared" si="0"/>
        <v>0</v>
      </c>
      <c r="Z44" s="67">
        <f t="shared" si="1"/>
        <v>0</v>
      </c>
      <c r="AA44" s="67">
        <f t="shared" si="2"/>
        <v>0</v>
      </c>
      <c r="AB44" s="254">
        <f t="shared" si="3"/>
        <v>0</v>
      </c>
      <c r="AC44" s="21">
        <f t="shared" si="4"/>
        <v>0</v>
      </c>
      <c r="AD44" s="21" t="str">
        <f t="shared" si="5"/>
        <v>E</v>
      </c>
    </row>
    <row r="45" spans="1:30" ht="18">
      <c r="A45" s="56">
        <f>IF('Data Entry'!A49="","",'Data Entry'!A49)</f>
        <v>42</v>
      </c>
      <c r="B45" s="164" t="str">
        <f>IF('Data Entry'!B49="","",'Data Entry'!B49)</f>
        <v/>
      </c>
      <c r="C45" s="66" t="str">
        <f>IF('Data Entry'!C49="","",'Data Entry'!C49)</f>
        <v/>
      </c>
      <c r="D45" s="66" t="str">
        <f>IF('Data Entry'!F49="","",'Data Entry'!F49)</f>
        <v/>
      </c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7">
        <f t="shared" si="0"/>
        <v>0</v>
      </c>
      <c r="Z45" s="67">
        <f t="shared" si="1"/>
        <v>0</v>
      </c>
      <c r="AA45" s="67">
        <f t="shared" si="2"/>
        <v>0</v>
      </c>
      <c r="AB45" s="254">
        <f t="shared" si="3"/>
        <v>0</v>
      </c>
      <c r="AC45" s="21">
        <f t="shared" si="4"/>
        <v>0</v>
      </c>
      <c r="AD45" s="21" t="str">
        <f t="shared" si="5"/>
        <v>E</v>
      </c>
    </row>
    <row r="46" spans="1:30" ht="18">
      <c r="A46" s="56">
        <f>IF('Data Entry'!A50="","",'Data Entry'!A50)</f>
        <v>43</v>
      </c>
      <c r="B46" s="164" t="str">
        <f>IF('Data Entry'!B50="","",'Data Entry'!B50)</f>
        <v/>
      </c>
      <c r="C46" s="66" t="str">
        <f>IF('Data Entry'!C50="","",'Data Entry'!C50)</f>
        <v/>
      </c>
      <c r="D46" s="66" t="str">
        <f>IF('Data Entry'!F50="","",'Data Entry'!F50)</f>
        <v/>
      </c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7">
        <f t="shared" si="0"/>
        <v>0</v>
      </c>
      <c r="Z46" s="67">
        <f t="shared" si="1"/>
        <v>0</v>
      </c>
      <c r="AA46" s="67">
        <f t="shared" si="2"/>
        <v>0</v>
      </c>
      <c r="AB46" s="254">
        <f t="shared" si="3"/>
        <v>0</v>
      </c>
      <c r="AC46" s="21">
        <f t="shared" si="4"/>
        <v>0</v>
      </c>
      <c r="AD46" s="21" t="str">
        <f t="shared" si="5"/>
        <v>E</v>
      </c>
    </row>
    <row r="47" spans="1:30" ht="18">
      <c r="A47" s="56">
        <f>IF('Data Entry'!A51="","",'Data Entry'!A51)</f>
        <v>44</v>
      </c>
      <c r="B47" s="164" t="str">
        <f>IF('Data Entry'!B51="","",'Data Entry'!B51)</f>
        <v/>
      </c>
      <c r="C47" s="66" t="str">
        <f>IF('Data Entry'!C51="","",'Data Entry'!C51)</f>
        <v/>
      </c>
      <c r="D47" s="66" t="str">
        <f>IF('Data Entry'!F51="","",'Data Entry'!F51)</f>
        <v/>
      </c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7">
        <f t="shared" si="0"/>
        <v>0</v>
      </c>
      <c r="Z47" s="67">
        <f t="shared" si="1"/>
        <v>0</v>
      </c>
      <c r="AA47" s="67">
        <f t="shared" si="2"/>
        <v>0</v>
      </c>
      <c r="AB47" s="254">
        <f t="shared" si="3"/>
        <v>0</v>
      </c>
      <c r="AC47" s="21">
        <f t="shared" si="4"/>
        <v>0</v>
      </c>
      <c r="AD47" s="21" t="str">
        <f t="shared" si="5"/>
        <v>E</v>
      </c>
    </row>
    <row r="48" spans="1:30" ht="18">
      <c r="A48" s="56">
        <f>IF('Data Entry'!A52="","",'Data Entry'!A52)</f>
        <v>45</v>
      </c>
      <c r="B48" s="164" t="str">
        <f>IF('Data Entry'!B52="","",'Data Entry'!B52)</f>
        <v/>
      </c>
      <c r="C48" s="66" t="str">
        <f>IF('Data Entry'!C52="","",'Data Entry'!C52)</f>
        <v/>
      </c>
      <c r="D48" s="66" t="str">
        <f>IF('Data Entry'!F52="","",'Data Entry'!F52)</f>
        <v/>
      </c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7">
        <f t="shared" si="0"/>
        <v>0</v>
      </c>
      <c r="Z48" s="67">
        <f t="shared" si="1"/>
        <v>0</v>
      </c>
      <c r="AA48" s="67">
        <f t="shared" si="2"/>
        <v>0</v>
      </c>
      <c r="AB48" s="254">
        <f t="shared" si="3"/>
        <v>0</v>
      </c>
      <c r="AC48" s="21">
        <f t="shared" si="4"/>
        <v>0</v>
      </c>
      <c r="AD48" s="21" t="str">
        <f t="shared" si="5"/>
        <v>E</v>
      </c>
    </row>
    <row r="49" spans="1:30" ht="18">
      <c r="A49" s="56">
        <f>IF('Data Entry'!A53="","",'Data Entry'!A53)</f>
        <v>46</v>
      </c>
      <c r="B49" s="164" t="str">
        <f>IF('Data Entry'!B53="","",'Data Entry'!B53)</f>
        <v/>
      </c>
      <c r="C49" s="66" t="str">
        <f>IF('Data Entry'!C53="","",'Data Entry'!C53)</f>
        <v/>
      </c>
      <c r="D49" s="66" t="str">
        <f>IF('Data Entry'!F53="","",'Data Entry'!F53)</f>
        <v/>
      </c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7">
        <f t="shared" si="0"/>
        <v>0</v>
      </c>
      <c r="Z49" s="67">
        <f t="shared" si="1"/>
        <v>0</v>
      </c>
      <c r="AA49" s="67">
        <f t="shared" si="2"/>
        <v>0</v>
      </c>
      <c r="AB49" s="254">
        <f t="shared" si="3"/>
        <v>0</v>
      </c>
      <c r="AC49" s="21">
        <f t="shared" si="4"/>
        <v>0</v>
      </c>
      <c r="AD49" s="21" t="str">
        <f t="shared" si="5"/>
        <v>E</v>
      </c>
    </row>
    <row r="50" spans="1:30" ht="18">
      <c r="A50" s="56">
        <f>IF('Data Entry'!A54="","",'Data Entry'!A54)</f>
        <v>47</v>
      </c>
      <c r="B50" s="164" t="str">
        <f>IF('Data Entry'!B54="","",'Data Entry'!B54)</f>
        <v/>
      </c>
      <c r="C50" s="66" t="str">
        <f>IF('Data Entry'!C54="","",'Data Entry'!C54)</f>
        <v/>
      </c>
      <c r="D50" s="66" t="str">
        <f>IF('Data Entry'!F54="","",'Data Entry'!F54)</f>
        <v/>
      </c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7">
        <f t="shared" si="0"/>
        <v>0</v>
      </c>
      <c r="Z50" s="67">
        <f t="shared" si="1"/>
        <v>0</v>
      </c>
      <c r="AA50" s="67">
        <f t="shared" si="2"/>
        <v>0</v>
      </c>
      <c r="AB50" s="254">
        <f t="shared" si="3"/>
        <v>0</v>
      </c>
      <c r="AC50" s="21">
        <f t="shared" si="4"/>
        <v>0</v>
      </c>
      <c r="AD50" s="21" t="str">
        <f t="shared" si="5"/>
        <v>E</v>
      </c>
    </row>
    <row r="51" spans="1:30" ht="18">
      <c r="A51" s="56">
        <f>IF('Data Entry'!A55="","",'Data Entry'!A55)</f>
        <v>48</v>
      </c>
      <c r="B51" s="164" t="str">
        <f>IF('Data Entry'!B55="","",'Data Entry'!B55)</f>
        <v/>
      </c>
      <c r="C51" s="66" t="str">
        <f>IF('Data Entry'!C55="","",'Data Entry'!C55)</f>
        <v/>
      </c>
      <c r="D51" s="66" t="str">
        <f>IF('Data Entry'!F55="","",'Data Entry'!F55)</f>
        <v/>
      </c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7">
        <f t="shared" si="0"/>
        <v>0</v>
      </c>
      <c r="Z51" s="67">
        <f t="shared" si="1"/>
        <v>0</v>
      </c>
      <c r="AA51" s="67">
        <f t="shared" si="2"/>
        <v>0</v>
      </c>
      <c r="AB51" s="254">
        <f t="shared" si="3"/>
        <v>0</v>
      </c>
      <c r="AC51" s="21">
        <f t="shared" si="4"/>
        <v>0</v>
      </c>
      <c r="AD51" s="21" t="str">
        <f t="shared" si="5"/>
        <v>E</v>
      </c>
    </row>
    <row r="52" spans="1:30" ht="18">
      <c r="A52" s="56">
        <f>IF('Data Entry'!A56="","",'Data Entry'!A56)</f>
        <v>49</v>
      </c>
      <c r="B52" s="164" t="str">
        <f>IF('Data Entry'!B56="","",'Data Entry'!B56)</f>
        <v/>
      </c>
      <c r="C52" s="66" t="str">
        <f>IF('Data Entry'!C56="","",'Data Entry'!C56)</f>
        <v/>
      </c>
      <c r="D52" s="66" t="str">
        <f>IF('Data Entry'!F56="","",'Data Entry'!F56)</f>
        <v/>
      </c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7">
        <f t="shared" si="0"/>
        <v>0</v>
      </c>
      <c r="Z52" s="67">
        <f t="shared" si="1"/>
        <v>0</v>
      </c>
      <c r="AA52" s="67">
        <f t="shared" si="2"/>
        <v>0</v>
      </c>
      <c r="AB52" s="254">
        <f t="shared" si="3"/>
        <v>0</v>
      </c>
      <c r="AC52" s="21">
        <f t="shared" si="4"/>
        <v>0</v>
      </c>
      <c r="AD52" s="21" t="str">
        <f t="shared" si="5"/>
        <v>E</v>
      </c>
    </row>
    <row r="53" spans="1:30" ht="18">
      <c r="A53" s="56">
        <f>IF('Data Entry'!A57="","",'Data Entry'!A57)</f>
        <v>50</v>
      </c>
      <c r="B53" s="164" t="str">
        <f>IF('Data Entry'!B57="","",'Data Entry'!B57)</f>
        <v/>
      </c>
      <c r="C53" s="66" t="str">
        <f>IF('Data Entry'!C57="","",'Data Entry'!C57)</f>
        <v/>
      </c>
      <c r="D53" s="66" t="str">
        <f>IF('Data Entry'!F57="","",'Data Entry'!F57)</f>
        <v/>
      </c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7">
        <f t="shared" si="0"/>
        <v>0</v>
      </c>
      <c r="Z53" s="67">
        <f t="shared" si="1"/>
        <v>0</v>
      </c>
      <c r="AA53" s="67">
        <f t="shared" si="2"/>
        <v>0</v>
      </c>
      <c r="AB53" s="254">
        <f t="shared" si="3"/>
        <v>0</v>
      </c>
      <c r="AC53" s="21">
        <f t="shared" si="4"/>
        <v>0</v>
      </c>
      <c r="AD53" s="21" t="str">
        <f t="shared" si="5"/>
        <v>E</v>
      </c>
    </row>
    <row r="54" spans="1:30" ht="18">
      <c r="A54" s="56">
        <f>IF('Data Entry'!A58="","",'Data Entry'!A58)</f>
        <v>51</v>
      </c>
      <c r="B54" s="164" t="str">
        <f>IF('Data Entry'!B58="","",'Data Entry'!B58)</f>
        <v/>
      </c>
      <c r="C54" s="66" t="str">
        <f>IF('Data Entry'!C58="","",'Data Entry'!C58)</f>
        <v/>
      </c>
      <c r="D54" s="66" t="str">
        <f>IF('Data Entry'!F58="","",'Data Entry'!F58)</f>
        <v/>
      </c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7">
        <f t="shared" si="0"/>
        <v>0</v>
      </c>
      <c r="Z54" s="67">
        <f t="shared" si="1"/>
        <v>0</v>
      </c>
      <c r="AA54" s="67">
        <f t="shared" si="2"/>
        <v>0</v>
      </c>
      <c r="AB54" s="254">
        <f t="shared" si="3"/>
        <v>0</v>
      </c>
      <c r="AC54" s="21">
        <f t="shared" si="4"/>
        <v>0</v>
      </c>
      <c r="AD54" s="21" t="str">
        <f t="shared" si="5"/>
        <v>E</v>
      </c>
    </row>
    <row r="55" spans="1:30" ht="18">
      <c r="A55" s="56">
        <f>IF('Data Entry'!A59="","",'Data Entry'!A59)</f>
        <v>52</v>
      </c>
      <c r="B55" s="164" t="str">
        <f>IF('Data Entry'!B59="","",'Data Entry'!B59)</f>
        <v/>
      </c>
      <c r="C55" s="66" t="str">
        <f>IF('Data Entry'!C59="","",'Data Entry'!C59)</f>
        <v/>
      </c>
      <c r="D55" s="66" t="str">
        <f>IF('Data Entry'!F59="","",'Data Entry'!F59)</f>
        <v/>
      </c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7">
        <f t="shared" si="0"/>
        <v>0</v>
      </c>
      <c r="Z55" s="67">
        <f t="shared" si="1"/>
        <v>0</v>
      </c>
      <c r="AA55" s="67">
        <f t="shared" si="2"/>
        <v>0</v>
      </c>
      <c r="AB55" s="254">
        <f t="shared" si="3"/>
        <v>0</v>
      </c>
      <c r="AC55" s="21">
        <f t="shared" si="4"/>
        <v>0</v>
      </c>
      <c r="AD55" s="21" t="str">
        <f t="shared" si="5"/>
        <v>E</v>
      </c>
    </row>
    <row r="56" spans="1:30" ht="18">
      <c r="A56" s="56">
        <f>IF('Data Entry'!A60="","",'Data Entry'!A60)</f>
        <v>53</v>
      </c>
      <c r="B56" s="164" t="str">
        <f>IF('Data Entry'!B60="","",'Data Entry'!B60)</f>
        <v/>
      </c>
      <c r="C56" s="66" t="str">
        <f>IF('Data Entry'!C60="","",'Data Entry'!C60)</f>
        <v/>
      </c>
      <c r="D56" s="66" t="str">
        <f>IF('Data Entry'!F60="","",'Data Entry'!F60)</f>
        <v/>
      </c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7">
        <f t="shared" si="0"/>
        <v>0</v>
      </c>
      <c r="Z56" s="67">
        <f t="shared" si="1"/>
        <v>0</v>
      </c>
      <c r="AA56" s="67">
        <f t="shared" si="2"/>
        <v>0</v>
      </c>
      <c r="AB56" s="254">
        <f t="shared" si="3"/>
        <v>0</v>
      </c>
      <c r="AC56" s="21">
        <f t="shared" si="4"/>
        <v>0</v>
      </c>
      <c r="AD56" s="21" t="str">
        <f t="shared" si="5"/>
        <v>E</v>
      </c>
    </row>
    <row r="57" spans="1:30" ht="18">
      <c r="A57" s="56">
        <f>IF('Data Entry'!A61="","",'Data Entry'!A61)</f>
        <v>54</v>
      </c>
      <c r="B57" s="164" t="str">
        <f>IF('Data Entry'!B61="","",'Data Entry'!B61)</f>
        <v/>
      </c>
      <c r="C57" s="66" t="str">
        <f>IF('Data Entry'!C61="","",'Data Entry'!C61)</f>
        <v/>
      </c>
      <c r="D57" s="66" t="str">
        <f>IF('Data Entry'!F61="","",'Data Entry'!F61)</f>
        <v/>
      </c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7">
        <f t="shared" si="0"/>
        <v>0</v>
      </c>
      <c r="Z57" s="67">
        <f t="shared" si="1"/>
        <v>0</v>
      </c>
      <c r="AA57" s="67">
        <f t="shared" si="2"/>
        <v>0</v>
      </c>
      <c r="AB57" s="254">
        <f t="shared" si="3"/>
        <v>0</v>
      </c>
      <c r="AC57" s="21">
        <f t="shared" si="4"/>
        <v>0</v>
      </c>
      <c r="AD57" s="21" t="str">
        <f t="shared" si="5"/>
        <v>E</v>
      </c>
    </row>
    <row r="58" spans="1:30" ht="18">
      <c r="A58" s="56">
        <f>IF('Data Entry'!A62="","",'Data Entry'!A62)</f>
        <v>55</v>
      </c>
      <c r="B58" s="164" t="str">
        <f>IF('Data Entry'!B62="","",'Data Entry'!B62)</f>
        <v/>
      </c>
      <c r="C58" s="66" t="str">
        <f>IF('Data Entry'!C62="","",'Data Entry'!C62)</f>
        <v/>
      </c>
      <c r="D58" s="66" t="str">
        <f>IF('Data Entry'!F62="","",'Data Entry'!F62)</f>
        <v/>
      </c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7">
        <f t="shared" si="0"/>
        <v>0</v>
      </c>
      <c r="Z58" s="67">
        <f t="shared" si="1"/>
        <v>0</v>
      </c>
      <c r="AA58" s="67">
        <f t="shared" si="2"/>
        <v>0</v>
      </c>
      <c r="AB58" s="254">
        <f t="shared" si="3"/>
        <v>0</v>
      </c>
      <c r="AC58" s="21">
        <f t="shared" si="4"/>
        <v>0</v>
      </c>
      <c r="AD58" s="21" t="str">
        <f t="shared" si="5"/>
        <v>E</v>
      </c>
    </row>
    <row r="59" spans="1:30" ht="18">
      <c r="A59" s="56">
        <f>IF('Data Entry'!A63="","",'Data Entry'!A63)</f>
        <v>56</v>
      </c>
      <c r="B59" s="164" t="str">
        <f>IF('Data Entry'!B63="","",'Data Entry'!B63)</f>
        <v/>
      </c>
      <c r="C59" s="66" t="str">
        <f>IF('Data Entry'!C63="","",'Data Entry'!C63)</f>
        <v/>
      </c>
      <c r="D59" s="66" t="str">
        <f>IF('Data Entry'!F63="","",'Data Entry'!F63)</f>
        <v/>
      </c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7">
        <f t="shared" si="0"/>
        <v>0</v>
      </c>
      <c r="Z59" s="67">
        <f t="shared" si="1"/>
        <v>0</v>
      </c>
      <c r="AA59" s="67">
        <f t="shared" si="2"/>
        <v>0</v>
      </c>
      <c r="AB59" s="254">
        <f t="shared" si="3"/>
        <v>0</v>
      </c>
      <c r="AC59" s="21">
        <f t="shared" si="4"/>
        <v>0</v>
      </c>
      <c r="AD59" s="21" t="str">
        <f t="shared" si="5"/>
        <v>E</v>
      </c>
    </row>
    <row r="60" spans="1:30" ht="18">
      <c r="A60" s="56">
        <f>IF('Data Entry'!A64="","",'Data Entry'!A64)</f>
        <v>57</v>
      </c>
      <c r="B60" s="164" t="str">
        <f>IF('Data Entry'!B64="","",'Data Entry'!B64)</f>
        <v/>
      </c>
      <c r="C60" s="66" t="str">
        <f>IF('Data Entry'!C64="","",'Data Entry'!C64)</f>
        <v/>
      </c>
      <c r="D60" s="66" t="str">
        <f>IF('Data Entry'!F64="","",'Data Entry'!F64)</f>
        <v/>
      </c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7">
        <f t="shared" si="0"/>
        <v>0</v>
      </c>
      <c r="Z60" s="67">
        <f t="shared" si="1"/>
        <v>0</v>
      </c>
      <c r="AA60" s="67">
        <f t="shared" si="2"/>
        <v>0</v>
      </c>
      <c r="AB60" s="254">
        <f t="shared" si="3"/>
        <v>0</v>
      </c>
      <c r="AC60" s="21">
        <f t="shared" si="4"/>
        <v>0</v>
      </c>
      <c r="AD60" s="21" t="str">
        <f t="shared" si="5"/>
        <v>E</v>
      </c>
    </row>
    <row r="61" spans="1:30" ht="18">
      <c r="A61" s="56">
        <f>IF('Data Entry'!A65="","",'Data Entry'!A65)</f>
        <v>58</v>
      </c>
      <c r="B61" s="164" t="str">
        <f>IF('Data Entry'!B65="","",'Data Entry'!B65)</f>
        <v/>
      </c>
      <c r="C61" s="66" t="str">
        <f>IF('Data Entry'!C65="","",'Data Entry'!C65)</f>
        <v/>
      </c>
      <c r="D61" s="66" t="str">
        <f>IF('Data Entry'!F65="","",'Data Entry'!F65)</f>
        <v/>
      </c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7">
        <f t="shared" si="0"/>
        <v>0</v>
      </c>
      <c r="Z61" s="67">
        <f t="shared" si="1"/>
        <v>0</v>
      </c>
      <c r="AA61" s="67">
        <f t="shared" si="2"/>
        <v>0</v>
      </c>
      <c r="AB61" s="254">
        <f t="shared" si="3"/>
        <v>0</v>
      </c>
      <c r="AC61" s="21">
        <f t="shared" si="4"/>
        <v>0</v>
      </c>
      <c r="AD61" s="21" t="str">
        <f t="shared" si="5"/>
        <v>E</v>
      </c>
    </row>
    <row r="62" spans="1:30" ht="18">
      <c r="A62" s="56">
        <f>IF('Data Entry'!A66="","",'Data Entry'!A66)</f>
        <v>59</v>
      </c>
      <c r="B62" s="164" t="str">
        <f>IF('Data Entry'!B66="","",'Data Entry'!B66)</f>
        <v/>
      </c>
      <c r="C62" s="66" t="str">
        <f>IF('Data Entry'!C66="","",'Data Entry'!C66)</f>
        <v/>
      </c>
      <c r="D62" s="66" t="str">
        <f>IF('Data Entry'!F66="","",'Data Entry'!F66)</f>
        <v/>
      </c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7">
        <f t="shared" si="0"/>
        <v>0</v>
      </c>
      <c r="Z62" s="67">
        <f t="shared" si="1"/>
        <v>0</v>
      </c>
      <c r="AA62" s="67">
        <f t="shared" si="2"/>
        <v>0</v>
      </c>
      <c r="AB62" s="254">
        <f t="shared" si="3"/>
        <v>0</v>
      </c>
      <c r="AC62" s="21">
        <f t="shared" si="4"/>
        <v>0</v>
      </c>
      <c r="AD62" s="21" t="str">
        <f t="shared" si="5"/>
        <v>E</v>
      </c>
    </row>
    <row r="63" spans="1:30" ht="18">
      <c r="A63" s="56">
        <f>IF('Data Entry'!A67="","",'Data Entry'!A67)</f>
        <v>60</v>
      </c>
      <c r="B63" s="164" t="str">
        <f>IF('Data Entry'!B67="","",'Data Entry'!B67)</f>
        <v/>
      </c>
      <c r="C63" s="66" t="str">
        <f>IF('Data Entry'!C67="","",'Data Entry'!C67)</f>
        <v/>
      </c>
      <c r="D63" s="66" t="str">
        <f>IF('Data Entry'!F67="","",'Data Entry'!F67)</f>
        <v/>
      </c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7">
        <f t="shared" si="0"/>
        <v>0</v>
      </c>
      <c r="Z63" s="67">
        <f t="shared" si="1"/>
        <v>0</v>
      </c>
      <c r="AA63" s="67">
        <f t="shared" si="2"/>
        <v>0</v>
      </c>
      <c r="AB63" s="254">
        <f t="shared" si="3"/>
        <v>0</v>
      </c>
      <c r="AC63" s="21">
        <f t="shared" si="4"/>
        <v>0</v>
      </c>
      <c r="AD63" s="21" t="str">
        <f t="shared" si="5"/>
        <v>E</v>
      </c>
    </row>
  </sheetData>
  <sheetProtection algorithmName="SHA-512" hashValue="QqiQBZXD4Nu0diA0MM0HKJydzVRR1HAQwhLDXF9NBORcDnzvNJYq+PuWqDA331YxbAtLJEHYlkAW8NL7kFm+Fg==" saltValue="JoIvqs5tchZ29NdSa5O9Iw==" spinCount="100000" sheet="1" objects="1" scenarios="1" formatCells="0"/>
  <protectedRanges>
    <protectedRange sqref="AE1" name="Range3_1"/>
    <protectedRange sqref="E4:X63" name="Range1"/>
    <protectedRange sqref="E2:X2" name="Range3"/>
  </protectedRanges>
  <mergeCells count="6">
    <mergeCell ref="A1:A3"/>
    <mergeCell ref="B1:B3"/>
    <mergeCell ref="C1:C3"/>
    <mergeCell ref="D1:D3"/>
    <mergeCell ref="E1:AA1"/>
    <mergeCell ref="Y2:AA2"/>
  </mergeCells>
  <conditionalFormatting sqref="A4:AA63">
    <cfRule type="expression" dxfId="8" priority="3">
      <formula>$A4=""</formula>
    </cfRule>
  </conditionalFormatting>
  <conditionalFormatting sqref="E2:X2">
    <cfRule type="containsBlanks" dxfId="7" priority="2">
      <formula>LEN(TRIM(E2))=0</formula>
    </cfRule>
  </conditionalFormatting>
  <conditionalFormatting sqref="AE1">
    <cfRule type="containsBlanks" dxfId="6" priority="1">
      <formula>LEN(TRIM(AE1))=0</formula>
    </cfRule>
  </conditionalFormatting>
  <dataValidations count="3">
    <dataValidation type="list" allowBlank="1" showInputMessage="1" showErrorMessage="1" errorTitle="અયોગ્ય એન્ટ્રી" error="યોગ્ય વિકલ્પ પસંદ કરો." promptTitle="યોગ્ય જવાબ લખો." prompt="સારું = A_x000a_મધ્યમ   = B_x000a_સાધારણ = C" sqref="E4:X63" xr:uid="{0AD54A46-4337-4732-959E-4259C78303FA}">
      <formula1>"A,B,C"</formula1>
    </dataValidation>
    <dataValidation allowBlank="1" showInputMessage="1" showErrorMessage="1" promptTitle="ગણિત" prompt="માટે ક્ષમતા વિધાન લખો." sqref="E2:X2" xr:uid="{1AA1E45E-5431-49DB-A464-BB1E2A8427F4}"/>
    <dataValidation type="list" allowBlank="1" showInputMessage="1" showErrorMessage="1" sqref="AE1" xr:uid="{890F22B1-BB96-409E-B22B-F5A67E18EE02}">
      <formula1>"1"</formula1>
    </dataValidation>
  </dataValidations>
  <pageMargins left="0.15748031496062992" right="0.19685039370078741" top="0.27559055118110237" bottom="0.19685039370078741" header="0.23622047244094491" footer="0.15748031496062992"/>
  <pageSetup paperSize="9" orientation="landscape" verticalDpi="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71BD7-DBCF-4C04-8019-023E347129CA}">
  <sheetPr>
    <tabColor rgb="FFFF0000"/>
  </sheetPr>
  <dimension ref="A1:V63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RowHeight="14.4"/>
  <cols>
    <col min="1" max="1" width="4.44140625" customWidth="1"/>
    <col min="2" max="2" width="21.109375" customWidth="1"/>
    <col min="3" max="17" width="4.77734375" customWidth="1"/>
  </cols>
  <sheetData>
    <row r="1" spans="1:22" ht="32.25" customHeight="1">
      <c r="A1" s="293" t="s">
        <v>67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S1" s="165"/>
    </row>
    <row r="2" spans="1:22" ht="179.25" customHeight="1">
      <c r="A2" s="294" t="s">
        <v>57</v>
      </c>
      <c r="B2" s="294" t="s">
        <v>39</v>
      </c>
      <c r="C2" s="69" t="s">
        <v>163</v>
      </c>
      <c r="D2" s="69" t="s">
        <v>164</v>
      </c>
      <c r="E2" s="69" t="s">
        <v>165</v>
      </c>
      <c r="F2" s="69" t="s">
        <v>166</v>
      </c>
      <c r="G2" s="69" t="s">
        <v>167</v>
      </c>
      <c r="H2" s="69" t="s">
        <v>168</v>
      </c>
      <c r="I2" s="69" t="s">
        <v>169</v>
      </c>
      <c r="J2" s="69" t="s">
        <v>170</v>
      </c>
      <c r="K2" s="69" t="s">
        <v>68</v>
      </c>
      <c r="L2" s="69" t="s">
        <v>171</v>
      </c>
      <c r="M2" s="151" t="s">
        <v>172</v>
      </c>
      <c r="N2" s="69" t="s">
        <v>173</v>
      </c>
      <c r="O2" s="288" t="s">
        <v>58</v>
      </c>
      <c r="P2" s="288"/>
      <c r="Q2" s="288"/>
      <c r="U2" s="296" t="s">
        <v>222</v>
      </c>
      <c r="V2" s="296"/>
    </row>
    <row r="3" spans="1:22" ht="21" customHeight="1">
      <c r="A3" s="295"/>
      <c r="B3" s="295"/>
      <c r="C3" s="70">
        <v>1</v>
      </c>
      <c r="D3" s="70">
        <v>2</v>
      </c>
      <c r="E3" s="70">
        <v>3</v>
      </c>
      <c r="F3" s="70">
        <v>4</v>
      </c>
      <c r="G3" s="70">
        <v>5</v>
      </c>
      <c r="H3" s="70">
        <v>6</v>
      </c>
      <c r="I3" s="70">
        <v>7</v>
      </c>
      <c r="J3" s="70">
        <v>8</v>
      </c>
      <c r="K3" s="70">
        <v>9</v>
      </c>
      <c r="L3" s="70">
        <v>10</v>
      </c>
      <c r="M3" s="70">
        <v>11</v>
      </c>
      <c r="N3" s="70">
        <v>12</v>
      </c>
      <c r="O3" s="55" t="s">
        <v>40</v>
      </c>
      <c r="P3" s="55" t="s">
        <v>31</v>
      </c>
      <c r="Q3" s="55" t="s">
        <v>41</v>
      </c>
      <c r="R3" s="157"/>
      <c r="S3" s="21">
        <f>(COUNTA(C4:N4)*3)</f>
        <v>36</v>
      </c>
      <c r="T3" s="157"/>
    </row>
    <row r="4" spans="1:22" ht="18">
      <c r="A4" s="56">
        <f>IF('Data Entry'!A8="","",'Data Entry'!A8)</f>
        <v>1</v>
      </c>
      <c r="B4" s="20" t="str">
        <f>IF('Data Entry'!B8="","",'Data Entry'!B8)</f>
        <v>પટેલ બ્રિજેશકુમાર કાળાભાઈ</v>
      </c>
      <c r="C4" s="68" t="s">
        <v>40</v>
      </c>
      <c r="D4" s="68" t="s">
        <v>40</v>
      </c>
      <c r="E4" s="68" t="s">
        <v>40</v>
      </c>
      <c r="F4" s="68" t="s">
        <v>31</v>
      </c>
      <c r="G4" s="68" t="s">
        <v>31</v>
      </c>
      <c r="H4" s="68" t="s">
        <v>41</v>
      </c>
      <c r="I4" s="68" t="s">
        <v>41</v>
      </c>
      <c r="J4" s="68" t="s">
        <v>40</v>
      </c>
      <c r="K4" s="68" t="s">
        <v>41</v>
      </c>
      <c r="L4" s="68" t="s">
        <v>31</v>
      </c>
      <c r="M4" s="68" t="s">
        <v>41</v>
      </c>
      <c r="N4" s="68" t="s">
        <v>31</v>
      </c>
      <c r="O4" s="67">
        <f>IF($S$1=1,"",IF(A4="","",COUNTIF(C4:N4,$O$3)))</f>
        <v>4</v>
      </c>
      <c r="P4" s="67">
        <f>IF($S$1=1,"",IF(A4="","",COUNTIF(C4:N4,$P$3)))</f>
        <v>4</v>
      </c>
      <c r="Q4" s="67">
        <f>IF($S$1=1,"",IF(A4="","",COUNTIF(C4:N4,$Q$3)))</f>
        <v>4</v>
      </c>
      <c r="R4" s="254">
        <f>(O4*3)+(P4*2)+(Q4*1)</f>
        <v>24</v>
      </c>
      <c r="S4" s="21">
        <f>IF(A4="","",ROUND(R4*100/$S$3,0))</f>
        <v>67</v>
      </c>
      <c r="T4" s="21" t="str">
        <f>IF(A4="","",IF(S4&gt;=80,"A",IF(S4&gt;=65,"B",IF(S4&gt;=50,"C",IF(S4&gt;=35,"D",IF(S4&lt;=34,"E"))))))</f>
        <v>B</v>
      </c>
    </row>
    <row r="5" spans="1:22" ht="18">
      <c r="A5" s="56">
        <f>IF('Data Entry'!A9="","",'Data Entry'!A9)</f>
        <v>2</v>
      </c>
      <c r="B5" s="20" t="str">
        <f>IF('Data Entry'!B9="","",'Data Entry'!B9)</f>
        <v/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7">
        <f t="shared" ref="O5:O63" si="0">IF($S$1=1,"",IF(A5="","",COUNTIF(C5:N5,$O$3)))</f>
        <v>0</v>
      </c>
      <c r="P5" s="67">
        <f t="shared" ref="P5:P63" si="1">IF($S$1=1,"",IF(A5="","",COUNTIF(C5:N5,$P$3)))</f>
        <v>0</v>
      </c>
      <c r="Q5" s="67">
        <f t="shared" ref="Q5:Q63" si="2">IF($S$1=1,"",IF(A5="","",COUNTIF(C5:N5,$Q$3)))</f>
        <v>0</v>
      </c>
      <c r="R5" s="254">
        <f t="shared" ref="R5:R63" si="3">(O5*3)+(P5*2)+(Q5*1)</f>
        <v>0</v>
      </c>
      <c r="S5" s="21">
        <f t="shared" ref="S5:S63" si="4">IF(A5="","",ROUND(R5*100/$S$3,0))</f>
        <v>0</v>
      </c>
      <c r="T5" s="21" t="str">
        <f t="shared" ref="T5:T63" si="5">IF(A5="","",IF(S5&gt;=80,"A",IF(S5&gt;=65,"B",IF(S5&gt;=50,"C",IF(S5&gt;=35,"D",IF(S5&lt;=34,"E"))))))</f>
        <v>E</v>
      </c>
    </row>
    <row r="6" spans="1:22" ht="18">
      <c r="A6" s="56">
        <f>IF('Data Entry'!A10="","",'Data Entry'!A10)</f>
        <v>3</v>
      </c>
      <c r="B6" s="20" t="str">
        <f>IF('Data Entry'!B10="","",'Data Entry'!B10)</f>
        <v/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7">
        <f t="shared" si="0"/>
        <v>0</v>
      </c>
      <c r="P6" s="67">
        <f t="shared" si="1"/>
        <v>0</v>
      </c>
      <c r="Q6" s="67">
        <f t="shared" si="2"/>
        <v>0</v>
      </c>
      <c r="R6" s="254">
        <f t="shared" si="3"/>
        <v>0</v>
      </c>
      <c r="S6" s="21">
        <f t="shared" si="4"/>
        <v>0</v>
      </c>
      <c r="T6" s="21" t="str">
        <f t="shared" si="5"/>
        <v>E</v>
      </c>
    </row>
    <row r="7" spans="1:22" ht="18">
      <c r="A7" s="56">
        <f>IF('Data Entry'!A11="","",'Data Entry'!A11)</f>
        <v>4</v>
      </c>
      <c r="B7" s="20" t="str">
        <f>IF('Data Entry'!B11="","",'Data Entry'!B11)</f>
        <v/>
      </c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7">
        <f t="shared" si="0"/>
        <v>0</v>
      </c>
      <c r="P7" s="67">
        <f t="shared" si="1"/>
        <v>0</v>
      </c>
      <c r="Q7" s="67">
        <f t="shared" si="2"/>
        <v>0</v>
      </c>
      <c r="R7" s="254">
        <f t="shared" si="3"/>
        <v>0</v>
      </c>
      <c r="S7" s="21">
        <f t="shared" si="4"/>
        <v>0</v>
      </c>
      <c r="T7" s="21" t="str">
        <f t="shared" si="5"/>
        <v>E</v>
      </c>
    </row>
    <row r="8" spans="1:22" ht="18">
      <c r="A8" s="56">
        <f>IF('Data Entry'!A12="","",'Data Entry'!A12)</f>
        <v>5</v>
      </c>
      <c r="B8" s="20" t="str">
        <f>IF('Data Entry'!B12="","",'Data Entry'!B12)</f>
        <v/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7">
        <f t="shared" si="0"/>
        <v>0</v>
      </c>
      <c r="P8" s="67">
        <f t="shared" si="1"/>
        <v>0</v>
      </c>
      <c r="Q8" s="67">
        <f t="shared" si="2"/>
        <v>0</v>
      </c>
      <c r="R8" s="254">
        <f t="shared" si="3"/>
        <v>0</v>
      </c>
      <c r="S8" s="21">
        <f t="shared" si="4"/>
        <v>0</v>
      </c>
      <c r="T8" s="21" t="str">
        <f t="shared" si="5"/>
        <v>E</v>
      </c>
    </row>
    <row r="9" spans="1:22" ht="18">
      <c r="A9" s="56">
        <f>IF('Data Entry'!A13="","",'Data Entry'!A13)</f>
        <v>6</v>
      </c>
      <c r="B9" s="20" t="str">
        <f>IF('Data Entry'!B13="","",'Data Entry'!B13)</f>
        <v/>
      </c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7">
        <f t="shared" si="0"/>
        <v>0</v>
      </c>
      <c r="P9" s="67">
        <f t="shared" si="1"/>
        <v>0</v>
      </c>
      <c r="Q9" s="67">
        <f t="shared" si="2"/>
        <v>0</v>
      </c>
      <c r="R9" s="254">
        <f t="shared" si="3"/>
        <v>0</v>
      </c>
      <c r="S9" s="21">
        <f t="shared" si="4"/>
        <v>0</v>
      </c>
      <c r="T9" s="21" t="str">
        <f t="shared" si="5"/>
        <v>E</v>
      </c>
    </row>
    <row r="10" spans="1:22" ht="18">
      <c r="A10" s="56">
        <f>IF('Data Entry'!A14="","",'Data Entry'!A14)</f>
        <v>7</v>
      </c>
      <c r="B10" s="20" t="str">
        <f>IF('Data Entry'!B14="","",'Data Entry'!B14)</f>
        <v/>
      </c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7">
        <f t="shared" si="0"/>
        <v>0</v>
      </c>
      <c r="P10" s="67">
        <f t="shared" si="1"/>
        <v>0</v>
      </c>
      <c r="Q10" s="67">
        <f t="shared" si="2"/>
        <v>0</v>
      </c>
      <c r="R10" s="254">
        <f t="shared" si="3"/>
        <v>0</v>
      </c>
      <c r="S10" s="21">
        <f t="shared" si="4"/>
        <v>0</v>
      </c>
      <c r="T10" s="21" t="str">
        <f t="shared" si="5"/>
        <v>E</v>
      </c>
    </row>
    <row r="11" spans="1:22" ht="18">
      <c r="A11" s="56">
        <f>IF('Data Entry'!A15="","",'Data Entry'!A15)</f>
        <v>8</v>
      </c>
      <c r="B11" s="20" t="str">
        <f>IF('Data Entry'!B15="","",'Data Entry'!B15)</f>
        <v/>
      </c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7">
        <f t="shared" si="0"/>
        <v>0</v>
      </c>
      <c r="P11" s="67">
        <f t="shared" si="1"/>
        <v>0</v>
      </c>
      <c r="Q11" s="67">
        <f t="shared" si="2"/>
        <v>0</v>
      </c>
      <c r="R11" s="254">
        <f t="shared" si="3"/>
        <v>0</v>
      </c>
      <c r="S11" s="21">
        <f t="shared" si="4"/>
        <v>0</v>
      </c>
      <c r="T11" s="21" t="str">
        <f t="shared" si="5"/>
        <v>E</v>
      </c>
    </row>
    <row r="12" spans="1:22" ht="18">
      <c r="A12" s="56">
        <f>IF('Data Entry'!A16="","",'Data Entry'!A16)</f>
        <v>9</v>
      </c>
      <c r="B12" s="20" t="str">
        <f>IF('Data Entry'!B16="","",'Data Entry'!B16)</f>
        <v/>
      </c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7">
        <f t="shared" si="0"/>
        <v>0</v>
      </c>
      <c r="P12" s="67">
        <f t="shared" si="1"/>
        <v>0</v>
      </c>
      <c r="Q12" s="67">
        <f t="shared" si="2"/>
        <v>0</v>
      </c>
      <c r="R12" s="254">
        <f t="shared" si="3"/>
        <v>0</v>
      </c>
      <c r="S12" s="21">
        <f t="shared" si="4"/>
        <v>0</v>
      </c>
      <c r="T12" s="21" t="str">
        <f t="shared" si="5"/>
        <v>E</v>
      </c>
    </row>
    <row r="13" spans="1:22" ht="18">
      <c r="A13" s="56">
        <f>IF('Data Entry'!A17="","",'Data Entry'!A17)</f>
        <v>10</v>
      </c>
      <c r="B13" s="20" t="str">
        <f>IF('Data Entry'!B17="","",'Data Entry'!B17)</f>
        <v/>
      </c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7">
        <f t="shared" si="0"/>
        <v>0</v>
      </c>
      <c r="P13" s="67">
        <f t="shared" si="1"/>
        <v>0</v>
      </c>
      <c r="Q13" s="67">
        <f t="shared" si="2"/>
        <v>0</v>
      </c>
      <c r="R13" s="254">
        <f t="shared" si="3"/>
        <v>0</v>
      </c>
      <c r="S13" s="21">
        <f t="shared" si="4"/>
        <v>0</v>
      </c>
      <c r="T13" s="21" t="str">
        <f t="shared" si="5"/>
        <v>E</v>
      </c>
    </row>
    <row r="14" spans="1:22" ht="18">
      <c r="A14" s="56">
        <f>IF('Data Entry'!A18="","",'Data Entry'!A18)</f>
        <v>11</v>
      </c>
      <c r="B14" s="20" t="str">
        <f>IF('Data Entry'!B18="","",'Data Entry'!B18)</f>
        <v/>
      </c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7">
        <f t="shared" si="0"/>
        <v>0</v>
      </c>
      <c r="P14" s="67">
        <f t="shared" si="1"/>
        <v>0</v>
      </c>
      <c r="Q14" s="67">
        <f t="shared" si="2"/>
        <v>0</v>
      </c>
      <c r="R14" s="254">
        <f t="shared" si="3"/>
        <v>0</v>
      </c>
      <c r="S14" s="21">
        <f t="shared" si="4"/>
        <v>0</v>
      </c>
      <c r="T14" s="21" t="str">
        <f t="shared" si="5"/>
        <v>E</v>
      </c>
    </row>
    <row r="15" spans="1:22" ht="18">
      <c r="A15" s="56">
        <f>IF('Data Entry'!A19="","",'Data Entry'!A19)</f>
        <v>12</v>
      </c>
      <c r="B15" s="20" t="str">
        <f>IF('Data Entry'!B19="","",'Data Entry'!B19)</f>
        <v/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7">
        <f t="shared" si="0"/>
        <v>0</v>
      </c>
      <c r="P15" s="67">
        <f t="shared" si="1"/>
        <v>0</v>
      </c>
      <c r="Q15" s="67">
        <f t="shared" si="2"/>
        <v>0</v>
      </c>
      <c r="R15" s="254">
        <f t="shared" si="3"/>
        <v>0</v>
      </c>
      <c r="S15" s="21">
        <f t="shared" si="4"/>
        <v>0</v>
      </c>
      <c r="T15" s="21" t="str">
        <f t="shared" si="5"/>
        <v>E</v>
      </c>
    </row>
    <row r="16" spans="1:22" ht="18">
      <c r="A16" s="56">
        <f>IF('Data Entry'!A20="","",'Data Entry'!A20)</f>
        <v>13</v>
      </c>
      <c r="B16" s="20" t="str">
        <f>IF('Data Entry'!B20="","",'Data Entry'!B20)</f>
        <v/>
      </c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7">
        <f t="shared" si="0"/>
        <v>0</v>
      </c>
      <c r="P16" s="67">
        <f t="shared" si="1"/>
        <v>0</v>
      </c>
      <c r="Q16" s="67">
        <f t="shared" si="2"/>
        <v>0</v>
      </c>
      <c r="R16" s="254">
        <f t="shared" si="3"/>
        <v>0</v>
      </c>
      <c r="S16" s="21">
        <f t="shared" si="4"/>
        <v>0</v>
      </c>
      <c r="T16" s="21" t="str">
        <f t="shared" si="5"/>
        <v>E</v>
      </c>
    </row>
    <row r="17" spans="1:20" ht="18">
      <c r="A17" s="56">
        <f>IF('Data Entry'!A21="","",'Data Entry'!A21)</f>
        <v>14</v>
      </c>
      <c r="B17" s="20" t="str">
        <f>IF('Data Entry'!B21="","",'Data Entry'!B21)</f>
        <v/>
      </c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7">
        <f t="shared" si="0"/>
        <v>0</v>
      </c>
      <c r="P17" s="67">
        <f t="shared" si="1"/>
        <v>0</v>
      </c>
      <c r="Q17" s="67">
        <f t="shared" si="2"/>
        <v>0</v>
      </c>
      <c r="R17" s="254">
        <f t="shared" si="3"/>
        <v>0</v>
      </c>
      <c r="S17" s="21">
        <f t="shared" si="4"/>
        <v>0</v>
      </c>
      <c r="T17" s="21" t="str">
        <f t="shared" si="5"/>
        <v>E</v>
      </c>
    </row>
    <row r="18" spans="1:20" ht="18">
      <c r="A18" s="56">
        <f>IF('Data Entry'!A22="","",'Data Entry'!A22)</f>
        <v>15</v>
      </c>
      <c r="B18" s="20" t="str">
        <f>IF('Data Entry'!B22="","",'Data Entry'!B22)</f>
        <v/>
      </c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7">
        <f t="shared" si="0"/>
        <v>0</v>
      </c>
      <c r="P18" s="67">
        <f t="shared" si="1"/>
        <v>0</v>
      </c>
      <c r="Q18" s="67">
        <f t="shared" si="2"/>
        <v>0</v>
      </c>
      <c r="R18" s="254">
        <f t="shared" si="3"/>
        <v>0</v>
      </c>
      <c r="S18" s="21">
        <f t="shared" si="4"/>
        <v>0</v>
      </c>
      <c r="T18" s="21" t="str">
        <f t="shared" si="5"/>
        <v>E</v>
      </c>
    </row>
    <row r="19" spans="1:20" ht="18">
      <c r="A19" s="56">
        <f>IF('Data Entry'!A23="","",'Data Entry'!A23)</f>
        <v>16</v>
      </c>
      <c r="B19" s="20" t="str">
        <f>IF('Data Entry'!B23="","",'Data Entry'!B23)</f>
        <v/>
      </c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7">
        <f t="shared" si="0"/>
        <v>0</v>
      </c>
      <c r="P19" s="67">
        <f t="shared" si="1"/>
        <v>0</v>
      </c>
      <c r="Q19" s="67">
        <f t="shared" si="2"/>
        <v>0</v>
      </c>
      <c r="R19" s="254">
        <f t="shared" si="3"/>
        <v>0</v>
      </c>
      <c r="S19" s="21">
        <f t="shared" si="4"/>
        <v>0</v>
      </c>
      <c r="T19" s="21" t="str">
        <f t="shared" si="5"/>
        <v>E</v>
      </c>
    </row>
    <row r="20" spans="1:20" ht="18">
      <c r="A20" s="56">
        <f>IF('Data Entry'!A24="","",'Data Entry'!A24)</f>
        <v>17</v>
      </c>
      <c r="B20" s="20" t="str">
        <f>IF('Data Entry'!B24="","",'Data Entry'!B24)</f>
        <v/>
      </c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7">
        <f t="shared" si="0"/>
        <v>0</v>
      </c>
      <c r="P20" s="67">
        <f t="shared" si="1"/>
        <v>0</v>
      </c>
      <c r="Q20" s="67">
        <f t="shared" si="2"/>
        <v>0</v>
      </c>
      <c r="R20" s="254">
        <f t="shared" si="3"/>
        <v>0</v>
      </c>
      <c r="S20" s="21">
        <f t="shared" si="4"/>
        <v>0</v>
      </c>
      <c r="T20" s="21" t="str">
        <f t="shared" si="5"/>
        <v>E</v>
      </c>
    </row>
    <row r="21" spans="1:20" ht="18">
      <c r="A21" s="56">
        <f>IF('Data Entry'!A25="","",'Data Entry'!A25)</f>
        <v>18</v>
      </c>
      <c r="B21" s="20" t="str">
        <f>IF('Data Entry'!B25="","",'Data Entry'!B25)</f>
        <v/>
      </c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7">
        <f t="shared" si="0"/>
        <v>0</v>
      </c>
      <c r="P21" s="67">
        <f t="shared" si="1"/>
        <v>0</v>
      </c>
      <c r="Q21" s="67">
        <f t="shared" si="2"/>
        <v>0</v>
      </c>
      <c r="R21" s="254">
        <f t="shared" si="3"/>
        <v>0</v>
      </c>
      <c r="S21" s="21">
        <f t="shared" si="4"/>
        <v>0</v>
      </c>
      <c r="T21" s="21" t="str">
        <f t="shared" si="5"/>
        <v>E</v>
      </c>
    </row>
    <row r="22" spans="1:20" ht="18">
      <c r="A22" s="56">
        <f>IF('Data Entry'!A26="","",'Data Entry'!A26)</f>
        <v>19</v>
      </c>
      <c r="B22" s="20" t="str">
        <f>IF('Data Entry'!B26="","",'Data Entry'!B26)</f>
        <v/>
      </c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7">
        <f t="shared" si="0"/>
        <v>0</v>
      </c>
      <c r="P22" s="67">
        <f t="shared" si="1"/>
        <v>0</v>
      </c>
      <c r="Q22" s="67">
        <f t="shared" si="2"/>
        <v>0</v>
      </c>
      <c r="R22" s="254">
        <f t="shared" si="3"/>
        <v>0</v>
      </c>
      <c r="S22" s="21">
        <f t="shared" si="4"/>
        <v>0</v>
      </c>
      <c r="T22" s="21" t="str">
        <f t="shared" si="5"/>
        <v>E</v>
      </c>
    </row>
    <row r="23" spans="1:20" ht="18">
      <c r="A23" s="56">
        <f>IF('Data Entry'!A27="","",'Data Entry'!A27)</f>
        <v>20</v>
      </c>
      <c r="B23" s="20" t="str">
        <f>IF('Data Entry'!B27="","",'Data Entry'!B27)</f>
        <v/>
      </c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7">
        <f t="shared" si="0"/>
        <v>0</v>
      </c>
      <c r="P23" s="67">
        <f t="shared" si="1"/>
        <v>0</v>
      </c>
      <c r="Q23" s="67">
        <f t="shared" si="2"/>
        <v>0</v>
      </c>
      <c r="R23" s="254">
        <f t="shared" si="3"/>
        <v>0</v>
      </c>
      <c r="S23" s="21">
        <f t="shared" si="4"/>
        <v>0</v>
      </c>
      <c r="T23" s="21" t="str">
        <f t="shared" si="5"/>
        <v>E</v>
      </c>
    </row>
    <row r="24" spans="1:20" ht="18">
      <c r="A24" s="56">
        <f>IF('Data Entry'!A28="","",'Data Entry'!A28)</f>
        <v>21</v>
      </c>
      <c r="B24" s="20" t="str">
        <f>IF('Data Entry'!B28="","",'Data Entry'!B28)</f>
        <v/>
      </c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7">
        <f t="shared" si="0"/>
        <v>0</v>
      </c>
      <c r="P24" s="67">
        <f t="shared" si="1"/>
        <v>0</v>
      </c>
      <c r="Q24" s="67">
        <f t="shared" si="2"/>
        <v>0</v>
      </c>
      <c r="R24" s="254">
        <f t="shared" si="3"/>
        <v>0</v>
      </c>
      <c r="S24" s="21">
        <f t="shared" si="4"/>
        <v>0</v>
      </c>
      <c r="T24" s="21" t="str">
        <f t="shared" si="5"/>
        <v>E</v>
      </c>
    </row>
    <row r="25" spans="1:20" ht="18">
      <c r="A25" s="56">
        <f>IF('Data Entry'!A29="","",'Data Entry'!A29)</f>
        <v>22</v>
      </c>
      <c r="B25" s="20" t="str">
        <f>IF('Data Entry'!B29="","",'Data Entry'!B29)</f>
        <v/>
      </c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7">
        <f t="shared" si="0"/>
        <v>0</v>
      </c>
      <c r="P25" s="67">
        <f t="shared" si="1"/>
        <v>0</v>
      </c>
      <c r="Q25" s="67">
        <f t="shared" si="2"/>
        <v>0</v>
      </c>
      <c r="R25" s="254">
        <f t="shared" si="3"/>
        <v>0</v>
      </c>
      <c r="S25" s="21">
        <f t="shared" si="4"/>
        <v>0</v>
      </c>
      <c r="T25" s="21" t="str">
        <f t="shared" si="5"/>
        <v>E</v>
      </c>
    </row>
    <row r="26" spans="1:20" ht="18">
      <c r="A26" s="56">
        <f>IF('Data Entry'!A30="","",'Data Entry'!A30)</f>
        <v>23</v>
      </c>
      <c r="B26" s="20" t="str">
        <f>IF('Data Entry'!B30="","",'Data Entry'!B30)</f>
        <v/>
      </c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7">
        <f t="shared" si="0"/>
        <v>0</v>
      </c>
      <c r="P26" s="67">
        <f t="shared" si="1"/>
        <v>0</v>
      </c>
      <c r="Q26" s="67">
        <f t="shared" si="2"/>
        <v>0</v>
      </c>
      <c r="R26" s="254">
        <f t="shared" si="3"/>
        <v>0</v>
      </c>
      <c r="S26" s="21">
        <f t="shared" si="4"/>
        <v>0</v>
      </c>
      <c r="T26" s="21" t="str">
        <f t="shared" si="5"/>
        <v>E</v>
      </c>
    </row>
    <row r="27" spans="1:20" ht="18">
      <c r="A27" s="56">
        <f>IF('Data Entry'!A31="","",'Data Entry'!A31)</f>
        <v>24</v>
      </c>
      <c r="B27" s="20" t="str">
        <f>IF('Data Entry'!B31="","",'Data Entry'!B31)</f>
        <v/>
      </c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7">
        <f t="shared" si="0"/>
        <v>0</v>
      </c>
      <c r="P27" s="67">
        <f t="shared" si="1"/>
        <v>0</v>
      </c>
      <c r="Q27" s="67">
        <f t="shared" si="2"/>
        <v>0</v>
      </c>
      <c r="R27" s="254">
        <f t="shared" si="3"/>
        <v>0</v>
      </c>
      <c r="S27" s="21">
        <f t="shared" si="4"/>
        <v>0</v>
      </c>
      <c r="T27" s="21" t="str">
        <f t="shared" si="5"/>
        <v>E</v>
      </c>
    </row>
    <row r="28" spans="1:20" ht="18">
      <c r="A28" s="56">
        <f>IF('Data Entry'!A32="","",'Data Entry'!A32)</f>
        <v>25</v>
      </c>
      <c r="B28" s="20" t="str">
        <f>IF('Data Entry'!B32="","",'Data Entry'!B32)</f>
        <v/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7">
        <f t="shared" si="0"/>
        <v>0</v>
      </c>
      <c r="P28" s="67">
        <f t="shared" si="1"/>
        <v>0</v>
      </c>
      <c r="Q28" s="67">
        <f t="shared" si="2"/>
        <v>0</v>
      </c>
      <c r="R28" s="254">
        <f t="shared" si="3"/>
        <v>0</v>
      </c>
      <c r="S28" s="21">
        <f t="shared" si="4"/>
        <v>0</v>
      </c>
      <c r="T28" s="21" t="str">
        <f t="shared" si="5"/>
        <v>E</v>
      </c>
    </row>
    <row r="29" spans="1:20" ht="18">
      <c r="A29" s="56">
        <f>IF('Data Entry'!A33="","",'Data Entry'!A33)</f>
        <v>26</v>
      </c>
      <c r="B29" s="20" t="str">
        <f>IF('Data Entry'!B33="","",'Data Entry'!B33)</f>
        <v/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7">
        <f t="shared" si="0"/>
        <v>0</v>
      </c>
      <c r="P29" s="67">
        <f t="shared" si="1"/>
        <v>0</v>
      </c>
      <c r="Q29" s="67">
        <f t="shared" si="2"/>
        <v>0</v>
      </c>
      <c r="R29" s="254">
        <f t="shared" si="3"/>
        <v>0</v>
      </c>
      <c r="S29" s="21">
        <f t="shared" si="4"/>
        <v>0</v>
      </c>
      <c r="T29" s="21" t="str">
        <f t="shared" si="5"/>
        <v>E</v>
      </c>
    </row>
    <row r="30" spans="1:20" ht="18">
      <c r="A30" s="56">
        <f>IF('Data Entry'!A34="","",'Data Entry'!A34)</f>
        <v>27</v>
      </c>
      <c r="B30" s="20" t="str">
        <f>IF('Data Entry'!B34="","",'Data Entry'!B34)</f>
        <v/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7">
        <f t="shared" si="0"/>
        <v>0</v>
      </c>
      <c r="P30" s="67">
        <f t="shared" si="1"/>
        <v>0</v>
      </c>
      <c r="Q30" s="67">
        <f t="shared" si="2"/>
        <v>0</v>
      </c>
      <c r="R30" s="254">
        <f t="shared" si="3"/>
        <v>0</v>
      </c>
      <c r="S30" s="21">
        <f t="shared" si="4"/>
        <v>0</v>
      </c>
      <c r="T30" s="21" t="str">
        <f t="shared" si="5"/>
        <v>E</v>
      </c>
    </row>
    <row r="31" spans="1:20" ht="18">
      <c r="A31" s="56">
        <f>IF('Data Entry'!A35="","",'Data Entry'!A35)</f>
        <v>28</v>
      </c>
      <c r="B31" s="20" t="str">
        <f>IF('Data Entry'!B35="","",'Data Entry'!B35)</f>
        <v/>
      </c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7">
        <f t="shared" si="0"/>
        <v>0</v>
      </c>
      <c r="P31" s="67">
        <f t="shared" si="1"/>
        <v>0</v>
      </c>
      <c r="Q31" s="67">
        <f t="shared" si="2"/>
        <v>0</v>
      </c>
      <c r="R31" s="254">
        <f t="shared" si="3"/>
        <v>0</v>
      </c>
      <c r="S31" s="21">
        <f t="shared" si="4"/>
        <v>0</v>
      </c>
      <c r="T31" s="21" t="str">
        <f t="shared" si="5"/>
        <v>E</v>
      </c>
    </row>
    <row r="32" spans="1:20" ht="18">
      <c r="A32" s="56">
        <f>IF('Data Entry'!A36="","",'Data Entry'!A36)</f>
        <v>29</v>
      </c>
      <c r="B32" s="20" t="str">
        <f>IF('Data Entry'!B36="","",'Data Entry'!B36)</f>
        <v/>
      </c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7">
        <f t="shared" si="0"/>
        <v>0</v>
      </c>
      <c r="P32" s="67">
        <f t="shared" si="1"/>
        <v>0</v>
      </c>
      <c r="Q32" s="67">
        <f t="shared" si="2"/>
        <v>0</v>
      </c>
      <c r="R32" s="254">
        <f t="shared" si="3"/>
        <v>0</v>
      </c>
      <c r="S32" s="21">
        <f t="shared" si="4"/>
        <v>0</v>
      </c>
      <c r="T32" s="21" t="str">
        <f t="shared" si="5"/>
        <v>E</v>
      </c>
    </row>
    <row r="33" spans="1:20" ht="18">
      <c r="A33" s="56">
        <f>IF('Data Entry'!A37="","",'Data Entry'!A37)</f>
        <v>30</v>
      </c>
      <c r="B33" s="20" t="str">
        <f>IF('Data Entry'!B37="","",'Data Entry'!B37)</f>
        <v/>
      </c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7">
        <f t="shared" si="0"/>
        <v>0</v>
      </c>
      <c r="P33" s="67">
        <f t="shared" si="1"/>
        <v>0</v>
      </c>
      <c r="Q33" s="67">
        <f t="shared" si="2"/>
        <v>0</v>
      </c>
      <c r="R33" s="254">
        <f t="shared" si="3"/>
        <v>0</v>
      </c>
      <c r="S33" s="21">
        <f t="shared" si="4"/>
        <v>0</v>
      </c>
      <c r="T33" s="21" t="str">
        <f t="shared" si="5"/>
        <v>E</v>
      </c>
    </row>
    <row r="34" spans="1:20" ht="18">
      <c r="A34" s="56">
        <f>IF('Data Entry'!A38="","",'Data Entry'!A38)</f>
        <v>31</v>
      </c>
      <c r="B34" s="20" t="str">
        <f>IF('Data Entry'!B38="","",'Data Entry'!B38)</f>
        <v/>
      </c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7">
        <f t="shared" si="0"/>
        <v>0</v>
      </c>
      <c r="P34" s="67">
        <f t="shared" si="1"/>
        <v>0</v>
      </c>
      <c r="Q34" s="67">
        <f t="shared" si="2"/>
        <v>0</v>
      </c>
      <c r="R34" s="254">
        <f t="shared" si="3"/>
        <v>0</v>
      </c>
      <c r="S34" s="21">
        <f t="shared" si="4"/>
        <v>0</v>
      </c>
      <c r="T34" s="21" t="str">
        <f t="shared" si="5"/>
        <v>E</v>
      </c>
    </row>
    <row r="35" spans="1:20" ht="18">
      <c r="A35" s="56">
        <f>IF('Data Entry'!A39="","",'Data Entry'!A39)</f>
        <v>32</v>
      </c>
      <c r="B35" s="20" t="str">
        <f>IF('Data Entry'!B39="","",'Data Entry'!B39)</f>
        <v/>
      </c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7">
        <f t="shared" si="0"/>
        <v>0</v>
      </c>
      <c r="P35" s="67">
        <f t="shared" si="1"/>
        <v>0</v>
      </c>
      <c r="Q35" s="67">
        <f t="shared" si="2"/>
        <v>0</v>
      </c>
      <c r="R35" s="254">
        <f t="shared" si="3"/>
        <v>0</v>
      </c>
      <c r="S35" s="21">
        <f t="shared" si="4"/>
        <v>0</v>
      </c>
      <c r="T35" s="21" t="str">
        <f t="shared" si="5"/>
        <v>E</v>
      </c>
    </row>
    <row r="36" spans="1:20" ht="18">
      <c r="A36" s="56">
        <f>IF('Data Entry'!A40="","",'Data Entry'!A40)</f>
        <v>33</v>
      </c>
      <c r="B36" s="20" t="str">
        <f>IF('Data Entry'!B40="","",'Data Entry'!B40)</f>
        <v/>
      </c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7">
        <f t="shared" si="0"/>
        <v>0</v>
      </c>
      <c r="P36" s="67">
        <f t="shared" si="1"/>
        <v>0</v>
      </c>
      <c r="Q36" s="67">
        <f t="shared" si="2"/>
        <v>0</v>
      </c>
      <c r="R36" s="254">
        <f t="shared" si="3"/>
        <v>0</v>
      </c>
      <c r="S36" s="21">
        <f t="shared" si="4"/>
        <v>0</v>
      </c>
      <c r="T36" s="21" t="str">
        <f t="shared" si="5"/>
        <v>E</v>
      </c>
    </row>
    <row r="37" spans="1:20" ht="18">
      <c r="A37" s="56">
        <f>IF('Data Entry'!A41="","",'Data Entry'!A41)</f>
        <v>34</v>
      </c>
      <c r="B37" s="20" t="str">
        <f>IF('Data Entry'!B41="","",'Data Entry'!B41)</f>
        <v/>
      </c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7">
        <f t="shared" si="0"/>
        <v>0</v>
      </c>
      <c r="P37" s="67">
        <f t="shared" si="1"/>
        <v>0</v>
      </c>
      <c r="Q37" s="67">
        <f t="shared" si="2"/>
        <v>0</v>
      </c>
      <c r="R37" s="254">
        <f t="shared" si="3"/>
        <v>0</v>
      </c>
      <c r="S37" s="21">
        <f t="shared" si="4"/>
        <v>0</v>
      </c>
      <c r="T37" s="21" t="str">
        <f t="shared" si="5"/>
        <v>E</v>
      </c>
    </row>
    <row r="38" spans="1:20" ht="18">
      <c r="A38" s="56">
        <f>IF('Data Entry'!A42="","",'Data Entry'!A42)</f>
        <v>35</v>
      </c>
      <c r="B38" s="20" t="str">
        <f>IF('Data Entry'!B42="","",'Data Entry'!B42)</f>
        <v/>
      </c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7">
        <f t="shared" si="0"/>
        <v>0</v>
      </c>
      <c r="P38" s="67">
        <f t="shared" si="1"/>
        <v>0</v>
      </c>
      <c r="Q38" s="67">
        <f t="shared" si="2"/>
        <v>0</v>
      </c>
      <c r="R38" s="254">
        <f t="shared" si="3"/>
        <v>0</v>
      </c>
      <c r="S38" s="21">
        <f t="shared" si="4"/>
        <v>0</v>
      </c>
      <c r="T38" s="21" t="str">
        <f t="shared" si="5"/>
        <v>E</v>
      </c>
    </row>
    <row r="39" spans="1:20" ht="18">
      <c r="A39" s="56">
        <f>IF('Data Entry'!A43="","",'Data Entry'!A43)</f>
        <v>36</v>
      </c>
      <c r="B39" s="20" t="str">
        <f>IF('Data Entry'!B43="","",'Data Entry'!B43)</f>
        <v/>
      </c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7">
        <f t="shared" si="0"/>
        <v>0</v>
      </c>
      <c r="P39" s="67">
        <f t="shared" si="1"/>
        <v>0</v>
      </c>
      <c r="Q39" s="67">
        <f t="shared" si="2"/>
        <v>0</v>
      </c>
      <c r="R39" s="254">
        <f t="shared" si="3"/>
        <v>0</v>
      </c>
      <c r="S39" s="21">
        <f t="shared" si="4"/>
        <v>0</v>
      </c>
      <c r="T39" s="21" t="str">
        <f t="shared" si="5"/>
        <v>E</v>
      </c>
    </row>
    <row r="40" spans="1:20" ht="18">
      <c r="A40" s="56">
        <f>IF('Data Entry'!A44="","",'Data Entry'!A44)</f>
        <v>37</v>
      </c>
      <c r="B40" s="20" t="str">
        <f>IF('Data Entry'!B44="","",'Data Entry'!B44)</f>
        <v/>
      </c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7">
        <f t="shared" si="0"/>
        <v>0</v>
      </c>
      <c r="P40" s="67">
        <f t="shared" si="1"/>
        <v>0</v>
      </c>
      <c r="Q40" s="67">
        <f t="shared" si="2"/>
        <v>0</v>
      </c>
      <c r="R40" s="254">
        <f t="shared" si="3"/>
        <v>0</v>
      </c>
      <c r="S40" s="21">
        <f t="shared" si="4"/>
        <v>0</v>
      </c>
      <c r="T40" s="21" t="str">
        <f t="shared" si="5"/>
        <v>E</v>
      </c>
    </row>
    <row r="41" spans="1:20" ht="18">
      <c r="A41" s="56">
        <f>IF('Data Entry'!A45="","",'Data Entry'!A45)</f>
        <v>38</v>
      </c>
      <c r="B41" s="20" t="str">
        <f>IF('Data Entry'!B45="","",'Data Entry'!B45)</f>
        <v/>
      </c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7">
        <f t="shared" si="0"/>
        <v>0</v>
      </c>
      <c r="P41" s="67">
        <f t="shared" si="1"/>
        <v>0</v>
      </c>
      <c r="Q41" s="67">
        <f t="shared" si="2"/>
        <v>0</v>
      </c>
      <c r="R41" s="254">
        <f t="shared" si="3"/>
        <v>0</v>
      </c>
      <c r="S41" s="21">
        <f t="shared" si="4"/>
        <v>0</v>
      </c>
      <c r="T41" s="21" t="str">
        <f t="shared" si="5"/>
        <v>E</v>
      </c>
    </row>
    <row r="42" spans="1:20" ht="18">
      <c r="A42" s="56">
        <f>IF('Data Entry'!A46="","",'Data Entry'!A46)</f>
        <v>39</v>
      </c>
      <c r="B42" s="20" t="str">
        <f>IF('Data Entry'!B46="","",'Data Entry'!B46)</f>
        <v/>
      </c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7">
        <f t="shared" si="0"/>
        <v>0</v>
      </c>
      <c r="P42" s="67">
        <f t="shared" si="1"/>
        <v>0</v>
      </c>
      <c r="Q42" s="67">
        <f t="shared" si="2"/>
        <v>0</v>
      </c>
      <c r="R42" s="254">
        <f t="shared" si="3"/>
        <v>0</v>
      </c>
      <c r="S42" s="21">
        <f t="shared" si="4"/>
        <v>0</v>
      </c>
      <c r="T42" s="21" t="str">
        <f t="shared" si="5"/>
        <v>E</v>
      </c>
    </row>
    <row r="43" spans="1:20" ht="18">
      <c r="A43" s="56">
        <f>IF('Data Entry'!A47="","",'Data Entry'!A47)</f>
        <v>40</v>
      </c>
      <c r="B43" s="20" t="str">
        <f>IF('Data Entry'!B47="","",'Data Entry'!B47)</f>
        <v/>
      </c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7">
        <f t="shared" si="0"/>
        <v>0</v>
      </c>
      <c r="P43" s="67">
        <f t="shared" si="1"/>
        <v>0</v>
      </c>
      <c r="Q43" s="67">
        <f t="shared" si="2"/>
        <v>0</v>
      </c>
      <c r="R43" s="254">
        <f t="shared" si="3"/>
        <v>0</v>
      </c>
      <c r="S43" s="21">
        <f t="shared" si="4"/>
        <v>0</v>
      </c>
      <c r="T43" s="21" t="str">
        <f t="shared" si="5"/>
        <v>E</v>
      </c>
    </row>
    <row r="44" spans="1:20" ht="18">
      <c r="A44" s="56">
        <f>IF('Data Entry'!A48="","",'Data Entry'!A48)</f>
        <v>41</v>
      </c>
      <c r="B44" s="20" t="str">
        <f>IF('Data Entry'!B48="","",'Data Entry'!B48)</f>
        <v/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7">
        <f t="shared" si="0"/>
        <v>0</v>
      </c>
      <c r="P44" s="67">
        <f t="shared" si="1"/>
        <v>0</v>
      </c>
      <c r="Q44" s="67">
        <f t="shared" si="2"/>
        <v>0</v>
      </c>
      <c r="R44" s="254">
        <f t="shared" si="3"/>
        <v>0</v>
      </c>
      <c r="S44" s="21">
        <f t="shared" si="4"/>
        <v>0</v>
      </c>
      <c r="T44" s="21" t="str">
        <f t="shared" si="5"/>
        <v>E</v>
      </c>
    </row>
    <row r="45" spans="1:20" ht="18">
      <c r="A45" s="56">
        <f>IF('Data Entry'!A49="","",'Data Entry'!A49)</f>
        <v>42</v>
      </c>
      <c r="B45" s="20" t="str">
        <f>IF('Data Entry'!B49="","",'Data Entry'!B49)</f>
        <v/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7">
        <f t="shared" si="0"/>
        <v>0</v>
      </c>
      <c r="P45" s="67">
        <f t="shared" si="1"/>
        <v>0</v>
      </c>
      <c r="Q45" s="67">
        <f t="shared" si="2"/>
        <v>0</v>
      </c>
      <c r="R45" s="254">
        <f t="shared" si="3"/>
        <v>0</v>
      </c>
      <c r="S45" s="21">
        <f t="shared" si="4"/>
        <v>0</v>
      </c>
      <c r="T45" s="21" t="str">
        <f t="shared" si="5"/>
        <v>E</v>
      </c>
    </row>
    <row r="46" spans="1:20" ht="18">
      <c r="A46" s="56">
        <f>IF('Data Entry'!A50="","",'Data Entry'!A50)</f>
        <v>43</v>
      </c>
      <c r="B46" s="20" t="str">
        <f>IF('Data Entry'!B50="","",'Data Entry'!B50)</f>
        <v/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7">
        <f t="shared" si="0"/>
        <v>0</v>
      </c>
      <c r="P46" s="67">
        <f t="shared" si="1"/>
        <v>0</v>
      </c>
      <c r="Q46" s="67">
        <f t="shared" si="2"/>
        <v>0</v>
      </c>
      <c r="R46" s="254">
        <f t="shared" si="3"/>
        <v>0</v>
      </c>
      <c r="S46" s="21">
        <f t="shared" si="4"/>
        <v>0</v>
      </c>
      <c r="T46" s="21" t="str">
        <f t="shared" si="5"/>
        <v>E</v>
      </c>
    </row>
    <row r="47" spans="1:20" ht="18">
      <c r="A47" s="56">
        <f>IF('Data Entry'!A51="","",'Data Entry'!A51)</f>
        <v>44</v>
      </c>
      <c r="B47" s="20" t="str">
        <f>IF('Data Entry'!B51="","",'Data Entry'!B51)</f>
        <v/>
      </c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7">
        <f t="shared" si="0"/>
        <v>0</v>
      </c>
      <c r="P47" s="67">
        <f t="shared" si="1"/>
        <v>0</v>
      </c>
      <c r="Q47" s="67">
        <f t="shared" si="2"/>
        <v>0</v>
      </c>
      <c r="R47" s="254">
        <f t="shared" si="3"/>
        <v>0</v>
      </c>
      <c r="S47" s="21">
        <f t="shared" si="4"/>
        <v>0</v>
      </c>
      <c r="T47" s="21" t="str">
        <f t="shared" si="5"/>
        <v>E</v>
      </c>
    </row>
    <row r="48" spans="1:20" ht="18">
      <c r="A48" s="56">
        <f>IF('Data Entry'!A52="","",'Data Entry'!A52)</f>
        <v>45</v>
      </c>
      <c r="B48" s="20" t="str">
        <f>IF('Data Entry'!B52="","",'Data Entry'!B52)</f>
        <v/>
      </c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7">
        <f t="shared" si="0"/>
        <v>0</v>
      </c>
      <c r="P48" s="67">
        <f t="shared" si="1"/>
        <v>0</v>
      </c>
      <c r="Q48" s="67">
        <f t="shared" si="2"/>
        <v>0</v>
      </c>
      <c r="R48" s="254">
        <f t="shared" si="3"/>
        <v>0</v>
      </c>
      <c r="S48" s="21">
        <f t="shared" si="4"/>
        <v>0</v>
      </c>
      <c r="T48" s="21" t="str">
        <f t="shared" si="5"/>
        <v>E</v>
      </c>
    </row>
    <row r="49" spans="1:20" ht="18">
      <c r="A49" s="56">
        <f>IF('Data Entry'!A53="","",'Data Entry'!A53)</f>
        <v>46</v>
      </c>
      <c r="B49" s="20" t="str">
        <f>IF('Data Entry'!B53="","",'Data Entry'!B53)</f>
        <v/>
      </c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7">
        <f t="shared" si="0"/>
        <v>0</v>
      </c>
      <c r="P49" s="67">
        <f t="shared" si="1"/>
        <v>0</v>
      </c>
      <c r="Q49" s="67">
        <f t="shared" si="2"/>
        <v>0</v>
      </c>
      <c r="R49" s="254">
        <f t="shared" si="3"/>
        <v>0</v>
      </c>
      <c r="S49" s="21">
        <f t="shared" si="4"/>
        <v>0</v>
      </c>
      <c r="T49" s="21" t="str">
        <f t="shared" si="5"/>
        <v>E</v>
      </c>
    </row>
    <row r="50" spans="1:20" ht="18">
      <c r="A50" s="56">
        <f>IF('Data Entry'!A54="","",'Data Entry'!A54)</f>
        <v>47</v>
      </c>
      <c r="B50" s="20" t="str">
        <f>IF('Data Entry'!B54="","",'Data Entry'!B54)</f>
        <v/>
      </c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7">
        <f t="shared" si="0"/>
        <v>0</v>
      </c>
      <c r="P50" s="67">
        <f t="shared" si="1"/>
        <v>0</v>
      </c>
      <c r="Q50" s="67">
        <f t="shared" si="2"/>
        <v>0</v>
      </c>
      <c r="R50" s="254">
        <f t="shared" si="3"/>
        <v>0</v>
      </c>
      <c r="S50" s="21">
        <f t="shared" si="4"/>
        <v>0</v>
      </c>
      <c r="T50" s="21" t="str">
        <f t="shared" si="5"/>
        <v>E</v>
      </c>
    </row>
    <row r="51" spans="1:20" ht="18">
      <c r="A51" s="56">
        <f>IF('Data Entry'!A55="","",'Data Entry'!A55)</f>
        <v>48</v>
      </c>
      <c r="B51" s="20" t="str">
        <f>IF('Data Entry'!B55="","",'Data Entry'!B55)</f>
        <v/>
      </c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7">
        <f t="shared" si="0"/>
        <v>0</v>
      </c>
      <c r="P51" s="67">
        <f t="shared" si="1"/>
        <v>0</v>
      </c>
      <c r="Q51" s="67">
        <f t="shared" si="2"/>
        <v>0</v>
      </c>
      <c r="R51" s="254">
        <f t="shared" si="3"/>
        <v>0</v>
      </c>
      <c r="S51" s="21">
        <f t="shared" si="4"/>
        <v>0</v>
      </c>
      <c r="T51" s="21" t="str">
        <f t="shared" si="5"/>
        <v>E</v>
      </c>
    </row>
    <row r="52" spans="1:20" ht="18">
      <c r="A52" s="56">
        <f>IF('Data Entry'!A56="","",'Data Entry'!A56)</f>
        <v>49</v>
      </c>
      <c r="B52" s="20" t="str">
        <f>IF('Data Entry'!B56="","",'Data Entry'!B56)</f>
        <v/>
      </c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7">
        <f t="shared" si="0"/>
        <v>0</v>
      </c>
      <c r="P52" s="67">
        <f t="shared" si="1"/>
        <v>0</v>
      </c>
      <c r="Q52" s="67">
        <f t="shared" si="2"/>
        <v>0</v>
      </c>
      <c r="R52" s="254">
        <f t="shared" si="3"/>
        <v>0</v>
      </c>
      <c r="S52" s="21">
        <f t="shared" si="4"/>
        <v>0</v>
      </c>
      <c r="T52" s="21" t="str">
        <f t="shared" si="5"/>
        <v>E</v>
      </c>
    </row>
    <row r="53" spans="1:20" ht="18">
      <c r="A53" s="56">
        <f>IF('Data Entry'!A57="","",'Data Entry'!A57)</f>
        <v>50</v>
      </c>
      <c r="B53" s="20" t="str">
        <f>IF('Data Entry'!B57="","",'Data Entry'!B57)</f>
        <v/>
      </c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7">
        <f t="shared" si="0"/>
        <v>0</v>
      </c>
      <c r="P53" s="67">
        <f t="shared" si="1"/>
        <v>0</v>
      </c>
      <c r="Q53" s="67">
        <f t="shared" si="2"/>
        <v>0</v>
      </c>
      <c r="R53" s="254">
        <f t="shared" si="3"/>
        <v>0</v>
      </c>
      <c r="S53" s="21">
        <f t="shared" si="4"/>
        <v>0</v>
      </c>
      <c r="T53" s="21" t="str">
        <f t="shared" si="5"/>
        <v>E</v>
      </c>
    </row>
    <row r="54" spans="1:20" ht="18">
      <c r="A54" s="56">
        <f>IF('Data Entry'!A58="","",'Data Entry'!A58)</f>
        <v>51</v>
      </c>
      <c r="B54" s="20" t="str">
        <f>IF('Data Entry'!B58="","",'Data Entry'!B58)</f>
        <v/>
      </c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7">
        <f t="shared" si="0"/>
        <v>0</v>
      </c>
      <c r="P54" s="67">
        <f t="shared" si="1"/>
        <v>0</v>
      </c>
      <c r="Q54" s="67">
        <f t="shared" si="2"/>
        <v>0</v>
      </c>
      <c r="R54" s="254">
        <f t="shared" si="3"/>
        <v>0</v>
      </c>
      <c r="S54" s="21">
        <f t="shared" si="4"/>
        <v>0</v>
      </c>
      <c r="T54" s="21" t="str">
        <f t="shared" si="5"/>
        <v>E</v>
      </c>
    </row>
    <row r="55" spans="1:20" ht="18">
      <c r="A55" s="56">
        <f>IF('Data Entry'!A59="","",'Data Entry'!A59)</f>
        <v>52</v>
      </c>
      <c r="B55" s="20" t="str">
        <f>IF('Data Entry'!B59="","",'Data Entry'!B59)</f>
        <v/>
      </c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7">
        <f t="shared" si="0"/>
        <v>0</v>
      </c>
      <c r="P55" s="67">
        <f t="shared" si="1"/>
        <v>0</v>
      </c>
      <c r="Q55" s="67">
        <f t="shared" si="2"/>
        <v>0</v>
      </c>
      <c r="R55" s="254">
        <f t="shared" si="3"/>
        <v>0</v>
      </c>
      <c r="S55" s="21">
        <f t="shared" si="4"/>
        <v>0</v>
      </c>
      <c r="T55" s="21" t="str">
        <f t="shared" si="5"/>
        <v>E</v>
      </c>
    </row>
    <row r="56" spans="1:20" ht="18">
      <c r="A56" s="56">
        <f>IF('Data Entry'!A60="","",'Data Entry'!A60)</f>
        <v>53</v>
      </c>
      <c r="B56" s="20" t="str">
        <f>IF('Data Entry'!B60="","",'Data Entry'!B60)</f>
        <v/>
      </c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7">
        <f t="shared" si="0"/>
        <v>0</v>
      </c>
      <c r="P56" s="67">
        <f t="shared" si="1"/>
        <v>0</v>
      </c>
      <c r="Q56" s="67">
        <f t="shared" si="2"/>
        <v>0</v>
      </c>
      <c r="R56" s="254">
        <f t="shared" si="3"/>
        <v>0</v>
      </c>
      <c r="S56" s="21">
        <f t="shared" si="4"/>
        <v>0</v>
      </c>
      <c r="T56" s="21" t="str">
        <f t="shared" si="5"/>
        <v>E</v>
      </c>
    </row>
    <row r="57" spans="1:20" ht="18">
      <c r="A57" s="56">
        <f>IF('Data Entry'!A61="","",'Data Entry'!A61)</f>
        <v>54</v>
      </c>
      <c r="B57" s="20" t="str">
        <f>IF('Data Entry'!B61="","",'Data Entry'!B61)</f>
        <v/>
      </c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7">
        <f t="shared" si="0"/>
        <v>0</v>
      </c>
      <c r="P57" s="67">
        <f t="shared" si="1"/>
        <v>0</v>
      </c>
      <c r="Q57" s="67">
        <f t="shared" si="2"/>
        <v>0</v>
      </c>
      <c r="R57" s="254">
        <f t="shared" si="3"/>
        <v>0</v>
      </c>
      <c r="S57" s="21">
        <f t="shared" si="4"/>
        <v>0</v>
      </c>
      <c r="T57" s="21" t="str">
        <f t="shared" si="5"/>
        <v>E</v>
      </c>
    </row>
    <row r="58" spans="1:20" ht="18">
      <c r="A58" s="56">
        <f>IF('Data Entry'!A62="","",'Data Entry'!A62)</f>
        <v>55</v>
      </c>
      <c r="B58" s="20" t="str">
        <f>IF('Data Entry'!B62="","",'Data Entry'!B62)</f>
        <v/>
      </c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7">
        <f t="shared" si="0"/>
        <v>0</v>
      </c>
      <c r="P58" s="67">
        <f t="shared" si="1"/>
        <v>0</v>
      </c>
      <c r="Q58" s="67">
        <f t="shared" si="2"/>
        <v>0</v>
      </c>
      <c r="R58" s="254">
        <f t="shared" si="3"/>
        <v>0</v>
      </c>
      <c r="S58" s="21">
        <f t="shared" si="4"/>
        <v>0</v>
      </c>
      <c r="T58" s="21" t="str">
        <f t="shared" si="5"/>
        <v>E</v>
      </c>
    </row>
    <row r="59" spans="1:20" ht="18">
      <c r="A59" s="56">
        <f>IF('Data Entry'!A63="","",'Data Entry'!A63)</f>
        <v>56</v>
      </c>
      <c r="B59" s="20" t="str">
        <f>IF('Data Entry'!B63="","",'Data Entry'!B63)</f>
        <v/>
      </c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7">
        <f t="shared" si="0"/>
        <v>0</v>
      </c>
      <c r="P59" s="67">
        <f t="shared" si="1"/>
        <v>0</v>
      </c>
      <c r="Q59" s="67">
        <f t="shared" si="2"/>
        <v>0</v>
      </c>
      <c r="R59" s="254">
        <f t="shared" si="3"/>
        <v>0</v>
      </c>
      <c r="S59" s="21">
        <f t="shared" si="4"/>
        <v>0</v>
      </c>
      <c r="T59" s="21" t="str">
        <f t="shared" si="5"/>
        <v>E</v>
      </c>
    </row>
    <row r="60" spans="1:20" ht="18">
      <c r="A60" s="56">
        <f>IF('Data Entry'!A64="","",'Data Entry'!A64)</f>
        <v>57</v>
      </c>
      <c r="B60" s="20" t="str">
        <f>IF('Data Entry'!B64="","",'Data Entry'!B64)</f>
        <v/>
      </c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7">
        <f t="shared" si="0"/>
        <v>0</v>
      </c>
      <c r="P60" s="67">
        <f t="shared" si="1"/>
        <v>0</v>
      </c>
      <c r="Q60" s="67">
        <f t="shared" si="2"/>
        <v>0</v>
      </c>
      <c r="R60" s="254">
        <f t="shared" si="3"/>
        <v>0</v>
      </c>
      <c r="S60" s="21">
        <f t="shared" si="4"/>
        <v>0</v>
      </c>
      <c r="T60" s="21" t="str">
        <f t="shared" si="5"/>
        <v>E</v>
      </c>
    </row>
    <row r="61" spans="1:20" ht="18">
      <c r="A61" s="56">
        <f>IF('Data Entry'!A65="","",'Data Entry'!A65)</f>
        <v>58</v>
      </c>
      <c r="B61" s="20" t="str">
        <f>IF('Data Entry'!B65="","",'Data Entry'!B65)</f>
        <v/>
      </c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7">
        <f t="shared" si="0"/>
        <v>0</v>
      </c>
      <c r="P61" s="67">
        <f t="shared" si="1"/>
        <v>0</v>
      </c>
      <c r="Q61" s="67">
        <f t="shared" si="2"/>
        <v>0</v>
      </c>
      <c r="R61" s="254">
        <f t="shared" si="3"/>
        <v>0</v>
      </c>
      <c r="S61" s="21">
        <f t="shared" si="4"/>
        <v>0</v>
      </c>
      <c r="T61" s="21" t="str">
        <f t="shared" si="5"/>
        <v>E</v>
      </c>
    </row>
    <row r="62" spans="1:20" ht="18">
      <c r="A62" s="56">
        <f>IF('Data Entry'!A66="","",'Data Entry'!A66)</f>
        <v>59</v>
      </c>
      <c r="B62" s="20" t="str">
        <f>IF('Data Entry'!B66="","",'Data Entry'!B66)</f>
        <v/>
      </c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7">
        <f t="shared" si="0"/>
        <v>0</v>
      </c>
      <c r="P62" s="67">
        <f t="shared" si="1"/>
        <v>0</v>
      </c>
      <c r="Q62" s="67">
        <f t="shared" si="2"/>
        <v>0</v>
      </c>
      <c r="R62" s="254">
        <f t="shared" si="3"/>
        <v>0</v>
      </c>
      <c r="S62" s="21">
        <f t="shared" si="4"/>
        <v>0</v>
      </c>
      <c r="T62" s="21" t="str">
        <f t="shared" si="5"/>
        <v>E</v>
      </c>
    </row>
    <row r="63" spans="1:20" ht="18">
      <c r="A63" s="56">
        <f>IF('Data Entry'!A67="","",'Data Entry'!A67)</f>
        <v>60</v>
      </c>
      <c r="B63" s="20" t="str">
        <f>IF('Data Entry'!B67="","",'Data Entry'!B67)</f>
        <v/>
      </c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7">
        <f t="shared" si="0"/>
        <v>0</v>
      </c>
      <c r="P63" s="67">
        <f t="shared" si="1"/>
        <v>0</v>
      </c>
      <c r="Q63" s="67">
        <f t="shared" si="2"/>
        <v>0</v>
      </c>
      <c r="R63" s="254">
        <f t="shared" si="3"/>
        <v>0</v>
      </c>
      <c r="S63" s="21">
        <f t="shared" si="4"/>
        <v>0</v>
      </c>
      <c r="T63" s="21" t="str">
        <f t="shared" si="5"/>
        <v>E</v>
      </c>
    </row>
  </sheetData>
  <sheetProtection algorithmName="SHA-512" hashValue="pBDCxrik2WvJ2bc/RElXoHJX7lNfecXQLXnp6RIKV77oEXZLpuIAKanFs9e9J1TU+Nf3Fa9Uc4W7+heQGIXPyA==" saltValue="QDJ7iekXwsYCc1y6nD2e/g==" spinCount="100000" sheet="1" objects="1" scenarios="1" formatCells="0"/>
  <protectedRanges>
    <protectedRange sqref="C4:N63" name="Range1"/>
    <protectedRange sqref="C2:N2" name="Range2"/>
    <protectedRange sqref="S1" name="Range3_1"/>
  </protectedRanges>
  <mergeCells count="5">
    <mergeCell ref="A1:N1"/>
    <mergeCell ref="B2:B3"/>
    <mergeCell ref="A2:A3"/>
    <mergeCell ref="U2:V2"/>
    <mergeCell ref="O2:Q2"/>
  </mergeCells>
  <conditionalFormatting sqref="A4:Q63">
    <cfRule type="expression" dxfId="5" priority="3">
      <formula>$A4=""</formula>
    </cfRule>
  </conditionalFormatting>
  <conditionalFormatting sqref="C2:N2">
    <cfRule type="containsBlanks" dxfId="4" priority="2">
      <formula>LEN(TRIM(C2))=0</formula>
    </cfRule>
  </conditionalFormatting>
  <conditionalFormatting sqref="S1">
    <cfRule type="containsBlanks" dxfId="3" priority="1">
      <formula>LEN(TRIM(S1))=0</formula>
    </cfRule>
  </conditionalFormatting>
  <dataValidations count="3">
    <dataValidation type="list" allowBlank="1" showInputMessage="1" showErrorMessage="1" errorTitle="અયોગ્ય એન્ટ્રી" error="યોગ્ય વિકલ્પ પસંદ કરો." promptTitle="યોગ્ય જવાબ લખો." prompt="હમેશા = A_x000a_મોટે ભાગે   = B_x000a_ભાગ્યેજ = C" sqref="C4:N63" xr:uid="{E0E1AE21-D66A-477B-BFB4-C9E472F1B533}">
      <formula1>"A,B,C"</formula1>
    </dataValidation>
    <dataValidation allowBlank="1" showInputMessage="1" showErrorMessage="1" promptTitle="વ્યક્તિત્વ વિકાસ" prompt="માટે ક્ષમતા વિધાન લખો." sqref="C2:N2" xr:uid="{4670A2B4-1458-4530-89DD-8FA1C2B63455}"/>
    <dataValidation type="list" allowBlank="1" showInputMessage="1" showErrorMessage="1" sqref="S1" xr:uid="{57EE1E82-D141-419E-922A-B2BC8FF227C6}">
      <formula1>"1"</formula1>
    </dataValidation>
  </dataValidations>
  <pageMargins left="0.35433070866141736" right="0.27" top="0.39370078740157483" bottom="0.43307086614173229" header="0.23622047244094491" footer="0.15748031496062992"/>
  <pageSetup paperSize="9" orientation="portrait" verticalDpi="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2C69B-EA80-44FB-9840-B29855D6827B}">
  <sheetPr>
    <tabColor rgb="FF0000FF"/>
    <pageSetUpPr fitToPage="1"/>
  </sheetPr>
  <dimension ref="B1:AC35"/>
  <sheetViews>
    <sheetView showGridLines="0" zoomScale="70" zoomScaleNormal="70" workbookViewId="0">
      <selection activeCell="AC6" sqref="AC6"/>
    </sheetView>
  </sheetViews>
  <sheetFormatPr defaultRowHeight="14.4"/>
  <cols>
    <col min="1" max="1" width="2" customWidth="1"/>
    <col min="2" max="2" width="2.5546875" customWidth="1"/>
    <col min="11" max="11" width="24.6640625" customWidth="1"/>
    <col min="12" max="12" width="2.5546875" customWidth="1"/>
    <col min="13" max="13" width="10.6640625" customWidth="1"/>
    <col min="14" max="14" width="2.5546875" customWidth="1"/>
    <col min="21" max="21" width="6.44140625" customWidth="1"/>
    <col min="22" max="22" width="9.109375" hidden="1" customWidth="1"/>
    <col min="23" max="23" width="12" customWidth="1"/>
    <col min="24" max="26" width="9.6640625" customWidth="1"/>
    <col min="27" max="27" width="2.5546875" customWidth="1"/>
    <col min="29" max="29" width="30.6640625" customWidth="1"/>
  </cols>
  <sheetData>
    <row r="1" spans="2:29" ht="11.25" customHeight="1" thickBot="1"/>
    <row r="2" spans="2:29" ht="12" customHeight="1" thickBot="1">
      <c r="B2" s="86"/>
      <c r="C2" s="96"/>
      <c r="D2" s="96"/>
      <c r="E2" s="96"/>
      <c r="F2" s="96"/>
      <c r="G2" s="96"/>
      <c r="H2" s="96"/>
      <c r="I2" s="96"/>
      <c r="J2" s="96"/>
      <c r="K2" s="96"/>
      <c r="L2" s="87"/>
      <c r="M2" s="59"/>
      <c r="N2" s="86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92"/>
    </row>
    <row r="3" spans="2:29" ht="27" customHeight="1">
      <c r="B3" s="98"/>
      <c r="C3" s="97"/>
      <c r="D3" s="326" t="s">
        <v>156</v>
      </c>
      <c r="E3" s="327"/>
      <c r="F3" s="327"/>
      <c r="G3" s="327"/>
      <c r="H3" s="327"/>
      <c r="I3" s="327"/>
      <c r="J3" s="327"/>
      <c r="K3" s="97"/>
      <c r="L3" s="98"/>
      <c r="M3" s="58"/>
      <c r="N3" s="98"/>
      <c r="O3" s="326" t="s">
        <v>174</v>
      </c>
      <c r="P3" s="326"/>
      <c r="Q3" s="326"/>
      <c r="R3" s="326"/>
      <c r="S3" s="326"/>
      <c r="T3" s="326"/>
      <c r="U3" s="326"/>
      <c r="V3" s="326"/>
      <c r="W3" s="326"/>
      <c r="X3" s="326"/>
      <c r="Y3" s="326"/>
      <c r="Z3" s="326"/>
      <c r="AA3" s="104"/>
      <c r="AC3" s="297" t="s">
        <v>157</v>
      </c>
    </row>
    <row r="4" spans="2:29" ht="27" customHeight="1">
      <c r="B4" s="98"/>
      <c r="C4" s="97"/>
      <c r="D4" s="327"/>
      <c r="E4" s="327"/>
      <c r="F4" s="327"/>
      <c r="G4" s="327"/>
      <c r="H4" s="327"/>
      <c r="I4" s="327"/>
      <c r="J4" s="327"/>
      <c r="K4" s="97"/>
      <c r="L4" s="98"/>
      <c r="M4" s="58"/>
      <c r="N4" s="98"/>
      <c r="O4" s="328" t="str">
        <f>IF('Data Entry'!D4="","",'Data Entry'!D4&amp;" , "&amp;'Data Entry'!D3)</f>
        <v>જીલ્લા શિક્ષણ સમિતિ , ગાંધીનગર</v>
      </c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104"/>
      <c r="AC4" s="297"/>
    </row>
    <row r="5" spans="2:29" ht="24.75" customHeight="1">
      <c r="B5" s="98"/>
      <c r="C5" s="301" t="s">
        <v>126</v>
      </c>
      <c r="D5" s="301"/>
      <c r="E5" s="301"/>
      <c r="F5" s="301"/>
      <c r="G5" s="301"/>
      <c r="H5" s="301"/>
      <c r="I5" s="301"/>
      <c r="J5" s="301"/>
      <c r="K5" s="301"/>
      <c r="L5" s="99"/>
      <c r="M5" s="88"/>
      <c r="N5" s="98"/>
      <c r="O5" s="329" t="s">
        <v>175</v>
      </c>
      <c r="P5" s="329"/>
      <c r="Q5" s="329"/>
      <c r="R5" s="71"/>
      <c r="S5" s="326" t="s">
        <v>127</v>
      </c>
      <c r="T5" s="326"/>
      <c r="U5" s="326"/>
      <c r="V5" s="326"/>
      <c r="W5" s="71"/>
      <c r="X5" s="94" t="s">
        <v>128</v>
      </c>
      <c r="Y5" s="330" t="str">
        <f>IF('Data Entry'!F3="","",'Data Entry'!F3&amp;" - "&amp;'Data Entry'!H3)</f>
        <v>2025 - 2026</v>
      </c>
      <c r="Z5" s="331"/>
      <c r="AA5" s="104"/>
      <c r="AC5" s="297"/>
    </row>
    <row r="6" spans="2:29" ht="31.8">
      <c r="B6" s="98"/>
      <c r="C6" s="301" t="s">
        <v>129</v>
      </c>
      <c r="D6" s="301"/>
      <c r="E6" s="301"/>
      <c r="F6" s="301"/>
      <c r="G6" s="301"/>
      <c r="H6" s="301"/>
      <c r="I6" s="301"/>
      <c r="J6" s="301"/>
      <c r="K6" s="301"/>
      <c r="L6" s="99"/>
      <c r="M6" s="88"/>
      <c r="N6" s="98"/>
      <c r="O6" s="310" t="s">
        <v>130</v>
      </c>
      <c r="P6" s="310"/>
      <c r="Q6" s="310"/>
      <c r="R6" s="311" t="str">
        <f>IF($AC$6="","",VLOOKUP($AC$6,'Data Entry'!$A$8:$L$67,2,0))</f>
        <v>પટેલ બ્રિજેશકુમાર કાળાભાઈ</v>
      </c>
      <c r="S6" s="311"/>
      <c r="T6" s="311"/>
      <c r="U6" s="311"/>
      <c r="V6" s="311"/>
      <c r="W6" s="311"/>
      <c r="X6" s="310" t="s">
        <v>131</v>
      </c>
      <c r="Y6" s="310"/>
      <c r="Z6" s="139">
        <f>IF($AC$6="","",VLOOKUP($AC$6,'Data Entry'!$A$8:$L$67,3,0))</f>
        <v>10251</v>
      </c>
      <c r="AA6" s="104"/>
      <c r="AC6" s="255">
        <v>1</v>
      </c>
    </row>
    <row r="7" spans="2:29" ht="27">
      <c r="B7" s="98"/>
      <c r="C7" s="301" t="s">
        <v>132</v>
      </c>
      <c r="D7" s="301"/>
      <c r="E7" s="301"/>
      <c r="F7" s="301"/>
      <c r="G7" s="301"/>
      <c r="H7" s="301"/>
      <c r="I7" s="301"/>
      <c r="J7" s="301"/>
      <c r="K7" s="301"/>
      <c r="L7" s="99"/>
      <c r="M7" s="88"/>
      <c r="N7" s="98"/>
      <c r="O7" s="310" t="s">
        <v>133</v>
      </c>
      <c r="P7" s="310"/>
      <c r="Q7" s="310"/>
      <c r="R7" s="311" t="str">
        <f>IF('Data Entry'!B2="","",'Data Entry'!B2)</f>
        <v>કુવાદરા પ્રાથમિક શાળા</v>
      </c>
      <c r="S7" s="311"/>
      <c r="T7" s="311"/>
      <c r="U7" s="311"/>
      <c r="V7" s="311"/>
      <c r="W7" s="311"/>
      <c r="X7" s="311"/>
      <c r="Y7" s="311"/>
      <c r="Z7" s="311"/>
      <c r="AA7" s="104"/>
    </row>
    <row r="8" spans="2:29" ht="28.8">
      <c r="B8" s="98"/>
      <c r="C8" s="301" t="s">
        <v>134</v>
      </c>
      <c r="D8" s="301"/>
      <c r="E8" s="301"/>
      <c r="F8" s="301"/>
      <c r="G8" s="301"/>
      <c r="H8" s="301"/>
      <c r="I8" s="301"/>
      <c r="J8" s="301"/>
      <c r="K8" s="301"/>
      <c r="L8" s="99"/>
      <c r="M8" s="88"/>
      <c r="N8" s="98"/>
      <c r="O8" s="95" t="s">
        <v>76</v>
      </c>
      <c r="P8" s="138" t="str">
        <f>IF('Data Entry'!J3="","",'Data Entry'!J3)</f>
        <v>અ</v>
      </c>
      <c r="Q8" s="95" t="s">
        <v>155</v>
      </c>
      <c r="R8" s="127">
        <f>IF($AC$6="","",$AC$6)</f>
        <v>1</v>
      </c>
      <c r="S8" s="314" t="s">
        <v>135</v>
      </c>
      <c r="T8" s="314"/>
      <c r="U8" s="315">
        <f>IF($AC$6="","",VLOOKUP($AC$6,'Data Entry'!$A$8:$L$67,6,0))</f>
        <v>212</v>
      </c>
      <c r="V8" s="315"/>
      <c r="W8" s="315"/>
      <c r="X8" s="312" t="s">
        <v>136</v>
      </c>
      <c r="Y8" s="312"/>
      <c r="Z8" s="256">
        <f>IF('Data Entry'!L3="","",'Data Entry'!L3)</f>
        <v>233</v>
      </c>
      <c r="AA8" s="104"/>
    </row>
    <row r="9" spans="2:29" ht="25.5" customHeight="1">
      <c r="B9" s="98"/>
      <c r="C9" s="301" t="s">
        <v>137</v>
      </c>
      <c r="D9" s="301"/>
      <c r="E9" s="301"/>
      <c r="F9" s="301"/>
      <c r="G9" s="301"/>
      <c r="H9" s="301"/>
      <c r="I9" s="301"/>
      <c r="J9" s="301"/>
      <c r="K9" s="301"/>
      <c r="L9" s="99"/>
      <c r="M9" s="88"/>
      <c r="N9" s="98"/>
      <c r="O9" s="313" t="s">
        <v>138</v>
      </c>
      <c r="P9" s="313"/>
      <c r="Q9" s="313"/>
      <c r="R9" s="313"/>
      <c r="S9" s="313"/>
      <c r="T9" s="313"/>
      <c r="U9" s="313"/>
      <c r="V9" s="313"/>
      <c r="W9" s="313"/>
      <c r="X9" s="313"/>
      <c r="Y9" s="313"/>
      <c r="Z9" s="313"/>
      <c r="AA9" s="104"/>
    </row>
    <row r="10" spans="2:29" ht="22.5" customHeight="1">
      <c r="B10" s="98"/>
      <c r="C10" s="301" t="s">
        <v>139</v>
      </c>
      <c r="D10" s="301"/>
      <c r="E10" s="301"/>
      <c r="F10" s="301"/>
      <c r="G10" s="301"/>
      <c r="H10" s="301"/>
      <c r="I10" s="301"/>
      <c r="J10" s="301"/>
      <c r="K10" s="301"/>
      <c r="L10" s="99"/>
      <c r="M10" s="88"/>
      <c r="N10" s="98"/>
      <c r="O10" s="306" t="s">
        <v>140</v>
      </c>
      <c r="P10" s="306"/>
      <c r="Q10" s="306"/>
      <c r="R10" s="306"/>
      <c r="S10" s="306"/>
      <c r="T10" s="306"/>
      <c r="U10" s="306"/>
      <c r="V10" s="306"/>
      <c r="W10" s="306"/>
      <c r="X10" s="306"/>
      <c r="Y10" s="306"/>
      <c r="Z10" s="306"/>
      <c r="AA10" s="104"/>
    </row>
    <row r="11" spans="2:29" ht="27">
      <c r="B11" s="98"/>
      <c r="C11" s="301" t="s">
        <v>141</v>
      </c>
      <c r="D11" s="301"/>
      <c r="E11" s="301"/>
      <c r="F11" s="301"/>
      <c r="G11" s="301"/>
      <c r="H11" s="301"/>
      <c r="I11" s="301"/>
      <c r="J11" s="301"/>
      <c r="K11" s="301"/>
      <c r="L11" s="99"/>
      <c r="M11" s="88"/>
      <c r="N11" s="98"/>
      <c r="O11" s="101" t="s">
        <v>17</v>
      </c>
      <c r="P11" s="307" t="s">
        <v>117</v>
      </c>
      <c r="Q11" s="308"/>
      <c r="R11" s="308"/>
      <c r="S11" s="308"/>
      <c r="T11" s="308"/>
      <c r="U11" s="308"/>
      <c r="V11" s="308"/>
      <c r="W11" s="309"/>
      <c r="X11" s="91" t="s">
        <v>118</v>
      </c>
      <c r="Y11" s="91" t="s">
        <v>119</v>
      </c>
      <c r="Z11" s="103" t="s">
        <v>142</v>
      </c>
      <c r="AA11" s="104"/>
    </row>
    <row r="12" spans="2:29" ht="27">
      <c r="B12" s="98"/>
      <c r="C12" s="301" t="s">
        <v>143</v>
      </c>
      <c r="D12" s="301"/>
      <c r="E12" s="301"/>
      <c r="F12" s="301"/>
      <c r="G12" s="301"/>
      <c r="H12" s="301"/>
      <c r="I12" s="301"/>
      <c r="J12" s="301"/>
      <c r="K12" s="301"/>
      <c r="L12" s="99"/>
      <c r="M12" s="88"/>
      <c r="N12" s="98"/>
      <c r="O12" s="102">
        <v>1</v>
      </c>
      <c r="P12" s="303" t="str">
        <f>IF('D4 BHASHA PARYAVARAN'!E2="","",'D4 BHASHA PARYAVARAN'!E2)</f>
        <v>અમુક પ્રકારના ગીતો અનેક કવિતાઓ સાંભળવામા રસ બતાવે છે. બે થી ત્રણ અંતરના ગીત/કવિતાઓ ગાય છે પઠણ કરે છે.</v>
      </c>
      <c r="Q12" s="304"/>
      <c r="R12" s="304"/>
      <c r="S12" s="304"/>
      <c r="T12" s="304"/>
      <c r="U12" s="304"/>
      <c r="V12" s="304"/>
      <c r="W12" s="305"/>
      <c r="X12" s="120" t="str">
        <f>IF($AC$6="","",IF($AC12="A","√",""))</f>
        <v>√</v>
      </c>
      <c r="Y12" s="120" t="str">
        <f>IF($AC$6="","",IF($AC12="B","√",""))</f>
        <v/>
      </c>
      <c r="Z12" s="121" t="str">
        <f>IF($AC$6="","",IF($AC12="C","√",""))</f>
        <v/>
      </c>
      <c r="AA12" s="104"/>
      <c r="AB12" s="125">
        <v>5</v>
      </c>
      <c r="AC12" s="128" t="str">
        <f>IF($AC$6="","",VLOOKUP($AC$6,'D4 BHASHA PARYAVARAN'!$A$4:$AD$63,'D3 FRONT SIDE'!$AB12,0))</f>
        <v>A</v>
      </c>
    </row>
    <row r="13" spans="2:29" ht="27">
      <c r="B13" s="98"/>
      <c r="C13" s="301" t="s">
        <v>144</v>
      </c>
      <c r="D13" s="301"/>
      <c r="E13" s="301"/>
      <c r="F13" s="301"/>
      <c r="G13" s="301"/>
      <c r="H13" s="301"/>
      <c r="I13" s="301"/>
      <c r="J13" s="301"/>
      <c r="K13" s="301"/>
      <c r="L13" s="99"/>
      <c r="M13" s="88"/>
      <c r="N13" s="98"/>
      <c r="O13" s="102">
        <v>2</v>
      </c>
      <c r="P13" s="298" t="str">
        <f>IF('D4 BHASHA PARYAVARAN'!F2="","",'D4 BHASHA PARYAVARAN'!F2)</f>
        <v>પોતાના શબ્દોમાં સ્વતંત્ર રીતે ટૂંકી કવિતા / જોડકણા બનાવે છે. </v>
      </c>
      <c r="Q13" s="298"/>
      <c r="R13" s="298"/>
      <c r="S13" s="298"/>
      <c r="T13" s="298"/>
      <c r="U13" s="298"/>
      <c r="V13" s="298"/>
      <c r="W13" s="298"/>
      <c r="X13" s="120" t="str">
        <f t="shared" ref="X13:X34" si="0">IF($AC$6="","",IF($AC13="A","√",""))</f>
        <v>√</v>
      </c>
      <c r="Y13" s="120" t="str">
        <f t="shared" ref="Y13:Y34" si="1">IF($AC$6="","",IF($AC13="B","√",""))</f>
        <v/>
      </c>
      <c r="Z13" s="121" t="str">
        <f t="shared" ref="Z13:Z34" si="2">IF($AC$6="","",IF($AC13="C","√",""))</f>
        <v/>
      </c>
      <c r="AA13" s="104"/>
      <c r="AB13" s="125">
        <v>6</v>
      </c>
      <c r="AC13" s="128" t="str">
        <f>IF($AC$6="","",VLOOKUP($AC$6,'D4 BHASHA PARYAVARAN'!$A$4:$AD$63,'D3 FRONT SIDE'!$AB13,0))</f>
        <v>A</v>
      </c>
    </row>
    <row r="14" spans="2:29" ht="27">
      <c r="B14" s="98"/>
      <c r="C14" s="301" t="s">
        <v>145</v>
      </c>
      <c r="D14" s="301"/>
      <c r="E14" s="301"/>
      <c r="F14" s="301"/>
      <c r="G14" s="301"/>
      <c r="H14" s="301"/>
      <c r="I14" s="301"/>
      <c r="J14" s="301"/>
      <c r="K14" s="301"/>
      <c r="L14" s="99"/>
      <c r="M14" s="88"/>
      <c r="N14" s="98"/>
      <c r="O14" s="102">
        <v>3</v>
      </c>
      <c r="P14" s="298" t="str">
        <f>IF('D4 BHASHA PARYAVARAN'!G2="","",'D4 BHASHA PARYAVARAN'!G2)</f>
        <v>વિવિધ વિષયોમાં વાતચીતમાં વાતના મુખ્ય દૂરને જાળવી રાખે છે. </v>
      </c>
      <c r="Q14" s="298"/>
      <c r="R14" s="298"/>
      <c r="S14" s="298"/>
      <c r="T14" s="298"/>
      <c r="U14" s="298"/>
      <c r="V14" s="298"/>
      <c r="W14" s="298"/>
      <c r="X14" s="120" t="str">
        <f t="shared" si="0"/>
        <v>√</v>
      </c>
      <c r="Y14" s="120" t="str">
        <f t="shared" si="1"/>
        <v/>
      </c>
      <c r="Z14" s="121" t="str">
        <f t="shared" si="2"/>
        <v/>
      </c>
      <c r="AA14" s="104"/>
      <c r="AB14" s="125">
        <v>7</v>
      </c>
      <c r="AC14" s="128" t="str">
        <f>IF($AC$6="","",VLOOKUP($AC$6,'D4 BHASHA PARYAVARAN'!$A$4:$AD$63,'D3 FRONT SIDE'!$AB14,0))</f>
        <v>A</v>
      </c>
    </row>
    <row r="15" spans="2:29" ht="27">
      <c r="B15" s="98"/>
      <c r="C15" s="301" t="s">
        <v>146</v>
      </c>
      <c r="D15" s="301"/>
      <c r="E15" s="301"/>
      <c r="F15" s="301"/>
      <c r="G15" s="301"/>
      <c r="H15" s="301"/>
      <c r="I15" s="301"/>
      <c r="J15" s="301"/>
      <c r="K15" s="301"/>
      <c r="L15" s="99"/>
      <c r="M15" s="88"/>
      <c r="N15" s="98"/>
      <c r="O15" s="102">
        <v>4</v>
      </c>
      <c r="P15" s="298" t="str">
        <f>IF('D4 BHASHA PARYAVARAN'!H2="","",'D4 BHASHA PARYAVARAN'!H2)</f>
        <v>જે તે મુદ્દાની ચર્ચામાં ભાગ લે, ચર્ચા દરમિયાન પ્રશ્નો પૂછે અને પ્રશ્નોના જવાબ આપે છે.</v>
      </c>
      <c r="Q15" s="298"/>
      <c r="R15" s="298"/>
      <c r="S15" s="298"/>
      <c r="T15" s="298"/>
      <c r="U15" s="298"/>
      <c r="V15" s="298"/>
      <c r="W15" s="298"/>
      <c r="X15" s="120" t="str">
        <f t="shared" si="0"/>
        <v>√</v>
      </c>
      <c r="Y15" s="120" t="str">
        <f t="shared" si="1"/>
        <v/>
      </c>
      <c r="Z15" s="121" t="str">
        <f t="shared" si="2"/>
        <v/>
      </c>
      <c r="AA15" s="104"/>
      <c r="AB15" s="125">
        <v>8</v>
      </c>
      <c r="AC15" s="128" t="str">
        <f>IF($AC$6="","",VLOOKUP($AC$6,'D4 BHASHA PARYAVARAN'!$A$4:$AD$63,'D3 FRONT SIDE'!$AB15,0))</f>
        <v>A</v>
      </c>
    </row>
    <row r="16" spans="2:29" ht="27">
      <c r="B16" s="98"/>
      <c r="C16" s="301" t="s">
        <v>147</v>
      </c>
      <c r="D16" s="301"/>
      <c r="E16" s="301"/>
      <c r="F16" s="301"/>
      <c r="G16" s="301"/>
      <c r="H16" s="301"/>
      <c r="I16" s="301"/>
      <c r="J16" s="301"/>
      <c r="K16" s="301"/>
      <c r="L16" s="99"/>
      <c r="M16" s="88"/>
      <c r="N16" s="98"/>
      <c r="O16" s="102">
        <v>5</v>
      </c>
      <c r="P16" s="302" t="str">
        <f>IF('D4 BHASHA PARYAVARAN'!I2="","",'D4 BHASHA PARYAVARAN'!I2)</f>
        <v>શરતો સમાવતી સૂચનાઓ અનુસરે છે. </v>
      </c>
      <c r="Q16" s="302"/>
      <c r="R16" s="302"/>
      <c r="S16" s="302"/>
      <c r="T16" s="302"/>
      <c r="U16" s="302"/>
      <c r="V16" s="302"/>
      <c r="W16" s="302"/>
      <c r="X16" s="120" t="str">
        <f t="shared" si="0"/>
        <v>√</v>
      </c>
      <c r="Y16" s="120" t="str">
        <f t="shared" si="1"/>
        <v/>
      </c>
      <c r="Z16" s="121" t="str">
        <f t="shared" si="2"/>
        <v/>
      </c>
      <c r="AA16" s="104"/>
      <c r="AB16" s="125">
        <v>9</v>
      </c>
      <c r="AC16" s="128" t="str">
        <f>IF($AC$6="","",VLOOKUP($AC$6,'D4 BHASHA PARYAVARAN'!$A$4:$AD$63,'D3 FRONT SIDE'!$AB16,0))</f>
        <v>A</v>
      </c>
    </row>
    <row r="17" spans="2:29" ht="27">
      <c r="B17" s="98"/>
      <c r="C17" s="301" t="s">
        <v>148</v>
      </c>
      <c r="D17" s="301"/>
      <c r="E17" s="301"/>
      <c r="F17" s="301"/>
      <c r="G17" s="301"/>
      <c r="H17" s="301"/>
      <c r="I17" s="301"/>
      <c r="J17" s="301"/>
      <c r="K17" s="301"/>
      <c r="L17" s="99"/>
      <c r="M17" s="88"/>
      <c r="N17" s="98"/>
      <c r="O17" s="102">
        <v>6</v>
      </c>
      <c r="P17" s="303" t="str">
        <f>IF('D4 BHASHA PARYAVARAN'!J2="","",'D4 BHASHA PARYAVARAN'!J2)</f>
        <v>ચોક્કસ દિશાઓ, સ્થળ, પરિણામ જેવી ગણિતિક બાબતોને સમાવતી સ્પષ્ટ સૂચના આપે છે.</v>
      </c>
      <c r="Q17" s="304"/>
      <c r="R17" s="304"/>
      <c r="S17" s="304"/>
      <c r="T17" s="304"/>
      <c r="U17" s="304"/>
      <c r="V17" s="304"/>
      <c r="W17" s="305"/>
      <c r="X17" s="120" t="str">
        <f t="shared" si="0"/>
        <v/>
      </c>
      <c r="Y17" s="120" t="str">
        <f t="shared" si="1"/>
        <v>√</v>
      </c>
      <c r="Z17" s="121" t="str">
        <f t="shared" si="2"/>
        <v/>
      </c>
      <c r="AA17" s="104"/>
      <c r="AB17" s="125">
        <v>10</v>
      </c>
      <c r="AC17" s="128" t="str">
        <f>IF($AC$6="","",VLOOKUP($AC$6,'D4 BHASHA PARYAVARAN'!$A$4:$AD$63,'D3 FRONT SIDE'!$AB17,0))</f>
        <v>B</v>
      </c>
    </row>
    <row r="18" spans="2:29" ht="27">
      <c r="B18" s="98"/>
      <c r="C18" s="301" t="s">
        <v>149</v>
      </c>
      <c r="D18" s="301"/>
      <c r="E18" s="301"/>
      <c r="F18" s="301"/>
      <c r="G18" s="301"/>
      <c r="H18" s="301"/>
      <c r="I18" s="301"/>
      <c r="J18" s="301"/>
      <c r="K18" s="301"/>
      <c r="L18" s="99"/>
      <c r="M18" s="88"/>
      <c r="N18" s="98"/>
      <c r="O18" s="102">
        <v>7</v>
      </c>
      <c r="P18" s="298" t="str">
        <f>IF('D4 BHASHA PARYAVARAN'!K2="","",'D4 BHASHA PARYAVARAN'!K2)</f>
        <v>એક વાર્તા પરથી બીજી વાર્તા બનાવે છે.</v>
      </c>
      <c r="Q18" s="298"/>
      <c r="R18" s="298"/>
      <c r="S18" s="298"/>
      <c r="T18" s="298"/>
      <c r="U18" s="298"/>
      <c r="V18" s="298"/>
      <c r="W18" s="298"/>
      <c r="X18" s="120" t="str">
        <f t="shared" si="0"/>
        <v/>
      </c>
      <c r="Y18" s="120" t="str">
        <f t="shared" si="1"/>
        <v>√</v>
      </c>
      <c r="Z18" s="121" t="str">
        <f t="shared" si="2"/>
        <v/>
      </c>
      <c r="AA18" s="104"/>
      <c r="AB18" s="125">
        <v>11</v>
      </c>
      <c r="AC18" s="128" t="str">
        <f>IF($AC$6="","",VLOOKUP($AC$6,'D4 BHASHA PARYAVARAN'!$A$4:$AD$63,'D3 FRONT SIDE'!$AB18,0))</f>
        <v>B</v>
      </c>
    </row>
    <row r="19" spans="2:29" ht="27">
      <c r="B19" s="98"/>
      <c r="C19" s="301" t="s">
        <v>150</v>
      </c>
      <c r="D19" s="301"/>
      <c r="E19" s="301"/>
      <c r="F19" s="301"/>
      <c r="G19" s="301"/>
      <c r="H19" s="301"/>
      <c r="I19" s="301"/>
      <c r="J19" s="301"/>
      <c r="K19" s="301"/>
      <c r="L19" s="99"/>
      <c r="M19" s="88"/>
      <c r="N19" s="98"/>
      <c r="O19" s="102">
        <v>8</v>
      </c>
      <c r="P19" s="298" t="str">
        <f>IF('D4 BHASHA PARYAVARAN'!L2="","",'D4 BHASHA PARYAVARAN'!L2)</f>
        <v>વધુ પાત્રો સાથેની વાર્તાઓ જૂથમાં બનાવે છે. </v>
      </c>
      <c r="Q19" s="298"/>
      <c r="R19" s="298"/>
      <c r="S19" s="298"/>
      <c r="T19" s="298"/>
      <c r="U19" s="298"/>
      <c r="V19" s="298"/>
      <c r="W19" s="298"/>
      <c r="X19" s="120" t="str">
        <f t="shared" si="0"/>
        <v>√</v>
      </c>
      <c r="Y19" s="120" t="str">
        <f t="shared" si="1"/>
        <v/>
      </c>
      <c r="Z19" s="121" t="str">
        <f t="shared" si="2"/>
        <v/>
      </c>
      <c r="AA19" s="104"/>
      <c r="AB19" s="125">
        <v>12</v>
      </c>
      <c r="AC19" s="128" t="str">
        <f>IF($AC$6="","",VLOOKUP($AC$6,'D4 BHASHA PARYAVARAN'!$A$4:$AD$63,'D3 FRONT SIDE'!$AB19,0))</f>
        <v>A</v>
      </c>
    </row>
    <row r="20" spans="2:29" ht="27">
      <c r="B20" s="98"/>
      <c r="C20" s="301" t="s">
        <v>151</v>
      </c>
      <c r="D20" s="301"/>
      <c r="E20" s="301"/>
      <c r="F20" s="301"/>
      <c r="G20" s="301"/>
      <c r="H20" s="301"/>
      <c r="I20" s="301"/>
      <c r="J20" s="301"/>
      <c r="K20" s="301"/>
      <c r="L20" s="99"/>
      <c r="M20" s="88"/>
      <c r="N20" s="98"/>
      <c r="O20" s="102">
        <v>9</v>
      </c>
      <c r="P20" s="298" t="str">
        <f>IF('D4 BHASHA PARYAVARAN'!M2="","",'D4 BHASHA PARYAVARAN'!M2)</f>
        <v>લખાણમાના અપરિચિત શબ્દોના અર્થો જાણવા માટે બાળ શબ્દકોશનો ઉપયોગ કરે છે.</v>
      </c>
      <c r="Q20" s="298"/>
      <c r="R20" s="298"/>
      <c r="S20" s="298"/>
      <c r="T20" s="298"/>
      <c r="U20" s="298"/>
      <c r="V20" s="298"/>
      <c r="W20" s="298"/>
      <c r="X20" s="120" t="str">
        <f t="shared" si="0"/>
        <v/>
      </c>
      <c r="Y20" s="120" t="str">
        <f t="shared" si="1"/>
        <v/>
      </c>
      <c r="Z20" s="121" t="str">
        <f t="shared" si="2"/>
        <v>√</v>
      </c>
      <c r="AA20" s="104"/>
      <c r="AB20" s="125">
        <v>13</v>
      </c>
      <c r="AC20" s="128" t="str">
        <f>IF($AC$6="","",VLOOKUP($AC$6,'D4 BHASHA PARYAVARAN'!$A$4:$AD$63,'D3 FRONT SIDE'!$AB20,0))</f>
        <v>C</v>
      </c>
    </row>
    <row r="21" spans="2:29" ht="27">
      <c r="B21" s="98"/>
      <c r="C21" s="301" t="s">
        <v>152</v>
      </c>
      <c r="D21" s="301"/>
      <c r="E21" s="301"/>
      <c r="F21" s="301"/>
      <c r="G21" s="301"/>
      <c r="H21" s="301"/>
      <c r="I21" s="301"/>
      <c r="J21" s="301"/>
      <c r="K21" s="301"/>
      <c r="L21" s="99"/>
      <c r="M21" s="88"/>
      <c r="N21" s="98"/>
      <c r="O21" s="102">
        <v>10</v>
      </c>
      <c r="P21" s="298" t="str">
        <f>IF('D4 BHASHA PARYAVARAN'!N2="","",'D4 BHASHA PARYAVARAN'!N2)</f>
        <v>સાદા વિરામ ચિન્હોનો યોગય ઉપયોગ કરે છે. (પૂર્ણવિરામ, પ્રશ્નાર્થ ચિન્હ)</v>
      </c>
      <c r="Q21" s="298"/>
      <c r="R21" s="298"/>
      <c r="S21" s="298"/>
      <c r="T21" s="298"/>
      <c r="U21" s="298"/>
      <c r="V21" s="298"/>
      <c r="W21" s="298"/>
      <c r="X21" s="120" t="str">
        <f t="shared" si="0"/>
        <v>√</v>
      </c>
      <c r="Y21" s="120" t="str">
        <f t="shared" si="1"/>
        <v/>
      </c>
      <c r="Z21" s="121" t="str">
        <f t="shared" si="2"/>
        <v/>
      </c>
      <c r="AA21" s="104"/>
      <c r="AB21" s="125">
        <v>14</v>
      </c>
      <c r="AC21" s="128" t="str">
        <f>IF($AC$6="","",VLOOKUP($AC$6,'D4 BHASHA PARYAVARAN'!$A$4:$AD$63,'D3 FRONT SIDE'!$AB21,0))</f>
        <v>A</v>
      </c>
    </row>
    <row r="22" spans="2:29" ht="27">
      <c r="B22" s="98"/>
      <c r="C22" s="301" t="s">
        <v>153</v>
      </c>
      <c r="D22" s="301"/>
      <c r="E22" s="301"/>
      <c r="F22" s="301"/>
      <c r="G22" s="301"/>
      <c r="H22" s="301"/>
      <c r="I22" s="301"/>
      <c r="J22" s="301"/>
      <c r="K22" s="301"/>
      <c r="L22" s="99"/>
      <c r="M22" s="88"/>
      <c r="N22" s="98"/>
      <c r="O22" s="102">
        <v>11</v>
      </c>
      <c r="P22" s="298" t="str">
        <f>IF('D4 BHASHA PARYAVARAN'!O2="","",'D4 BHASHA PARYAVARAN'!O2)</f>
        <v>જોડાક્ષર સહિત તમામ અક્ષરોને ઓળખે છે અને તેમને અનુરૂપ ધ્વનિ સાથે જોડે છે અને અર્થવિહીન શબ્દોને ચોકસાઈથી વાંચે છે.</v>
      </c>
      <c r="Q22" s="298"/>
      <c r="R22" s="298"/>
      <c r="S22" s="298"/>
      <c r="T22" s="298"/>
      <c r="U22" s="298"/>
      <c r="V22" s="298"/>
      <c r="W22" s="298"/>
      <c r="X22" s="120" t="str">
        <f t="shared" si="0"/>
        <v/>
      </c>
      <c r="Y22" s="120" t="str">
        <f t="shared" si="1"/>
        <v/>
      </c>
      <c r="Z22" s="121" t="str">
        <f t="shared" si="2"/>
        <v>√</v>
      </c>
      <c r="AA22" s="104"/>
      <c r="AB22" s="125">
        <v>15</v>
      </c>
      <c r="AC22" s="128" t="str">
        <f>IF($AC$6="","",VLOOKUP($AC$6,'D4 BHASHA PARYAVARAN'!$A$4:$AD$63,'D3 FRONT SIDE'!$AB22,0))</f>
        <v>C</v>
      </c>
    </row>
    <row r="23" spans="2:29" ht="24.6">
      <c r="B23" s="98"/>
      <c r="C23" s="58"/>
      <c r="D23" s="317"/>
      <c r="E23" s="318"/>
      <c r="F23" s="318"/>
      <c r="G23" s="318"/>
      <c r="H23" s="318"/>
      <c r="I23" s="318"/>
      <c r="J23" s="319"/>
      <c r="K23" s="58"/>
      <c r="L23" s="98"/>
      <c r="M23" s="58"/>
      <c r="N23" s="98"/>
      <c r="O23" s="102">
        <v>12</v>
      </c>
      <c r="P23" s="298" t="str">
        <f>IF('D4 BHASHA PARYAVARAN'!P2="","",'D4 BHASHA PARYAVARAN'!P2)</f>
        <v>નાના ફકરઓ શુદ્ધ ઉચ્ચારણ અને યોગ્ય આરોહ-અવરોહ સાથે વાંચે છે.</v>
      </c>
      <c r="Q23" s="298"/>
      <c r="R23" s="298"/>
      <c r="S23" s="298"/>
      <c r="T23" s="298"/>
      <c r="U23" s="298"/>
      <c r="V23" s="298"/>
      <c r="W23" s="298"/>
      <c r="X23" s="120" t="str">
        <f t="shared" si="0"/>
        <v/>
      </c>
      <c r="Y23" s="120" t="str">
        <f t="shared" si="1"/>
        <v>√</v>
      </c>
      <c r="Z23" s="121" t="str">
        <f t="shared" si="2"/>
        <v/>
      </c>
      <c r="AA23" s="104"/>
      <c r="AB23" s="125">
        <v>16</v>
      </c>
      <c r="AC23" s="128" t="str">
        <f>IF($AC$6="","",VLOOKUP($AC$6,'D4 BHASHA PARYAVARAN'!$A$4:$AD$63,'D3 FRONT SIDE'!$AB23,0))</f>
        <v>B</v>
      </c>
    </row>
    <row r="24" spans="2:29" ht="24.6">
      <c r="B24" s="98"/>
      <c r="C24" s="58"/>
      <c r="D24" s="320"/>
      <c r="E24" s="321"/>
      <c r="F24" s="321"/>
      <c r="G24" s="321"/>
      <c r="H24" s="321"/>
      <c r="I24" s="321"/>
      <c r="J24" s="322"/>
      <c r="K24" s="58"/>
      <c r="L24" s="98"/>
      <c r="M24" s="58"/>
      <c r="N24" s="98"/>
      <c r="O24" s="102">
        <v>13</v>
      </c>
      <c r="P24" s="298" t="str">
        <f>IF('D4 BHASHA PARYAVARAN'!Q2="","",'D4 BHASHA PARYAVARAN'!Q2)</f>
        <v>દ્રશ્ય સામગ્રી કરતાં વધુ પાઠ્યક્રમ સામગ્રી વાળા પુસ્તકોની સ્વતંત્ર રીતે વાંચવાનું શરૂ કરે અને વાર્તાના પાત્રો ,ઘટનાક્રમને ઓળખે છે.</v>
      </c>
      <c r="Q24" s="298"/>
      <c r="R24" s="298"/>
      <c r="S24" s="298"/>
      <c r="T24" s="298"/>
      <c r="U24" s="298"/>
      <c r="V24" s="298"/>
      <c r="W24" s="298"/>
      <c r="X24" s="120" t="str">
        <f t="shared" si="0"/>
        <v/>
      </c>
      <c r="Y24" s="120" t="str">
        <f t="shared" si="1"/>
        <v>√</v>
      </c>
      <c r="Z24" s="121" t="str">
        <f t="shared" si="2"/>
        <v/>
      </c>
      <c r="AA24" s="104"/>
      <c r="AB24" s="125">
        <v>17</v>
      </c>
      <c r="AC24" s="128" t="str">
        <f>IF($AC$6="","",VLOOKUP($AC$6,'D4 BHASHA PARYAVARAN'!$A$4:$AD$63,'D3 FRONT SIDE'!$AB24,0))</f>
        <v>B</v>
      </c>
    </row>
    <row r="25" spans="2:29" ht="24.6">
      <c r="B25" s="98"/>
      <c r="C25" s="58"/>
      <c r="D25" s="320"/>
      <c r="E25" s="321"/>
      <c r="F25" s="321"/>
      <c r="G25" s="321"/>
      <c r="H25" s="321"/>
      <c r="I25" s="321"/>
      <c r="J25" s="322"/>
      <c r="K25" s="58"/>
      <c r="L25" s="98"/>
      <c r="M25" s="58"/>
      <c r="N25" s="98"/>
      <c r="O25" s="102">
        <v>14</v>
      </c>
      <c r="P25" s="298" t="str">
        <f>IF('D4 BHASHA PARYAVARAN'!R2="","",'D4 BHASHA PARYAVARAN'!R2)</f>
        <v>ટૂંકી કવિતાઓ વાંચે છે અને કલ્પનાનું અનુમાન કરે છે.</v>
      </c>
      <c r="Q25" s="298"/>
      <c r="R25" s="298"/>
      <c r="S25" s="298"/>
      <c r="T25" s="298"/>
      <c r="U25" s="298"/>
      <c r="V25" s="298"/>
      <c r="W25" s="298"/>
      <c r="X25" s="120" t="str">
        <f t="shared" si="0"/>
        <v/>
      </c>
      <c r="Y25" s="120" t="str">
        <f t="shared" si="1"/>
        <v>√</v>
      </c>
      <c r="Z25" s="121" t="str">
        <f t="shared" si="2"/>
        <v/>
      </c>
      <c r="AA25" s="104"/>
      <c r="AB25" s="125">
        <v>18</v>
      </c>
      <c r="AC25" s="128" t="str">
        <f>IF($AC$6="","",VLOOKUP($AC$6,'D4 BHASHA PARYAVARAN'!$A$4:$AD$63,'D3 FRONT SIDE'!$AB25,0))</f>
        <v>B</v>
      </c>
    </row>
    <row r="26" spans="2:29" ht="24.6">
      <c r="B26" s="98"/>
      <c r="C26" s="58"/>
      <c r="D26" s="320"/>
      <c r="E26" s="321"/>
      <c r="F26" s="321"/>
      <c r="G26" s="321"/>
      <c r="H26" s="321"/>
      <c r="I26" s="321"/>
      <c r="J26" s="322"/>
      <c r="K26" s="58"/>
      <c r="L26" s="98"/>
      <c r="M26" s="58"/>
      <c r="N26" s="98"/>
      <c r="O26" s="102">
        <v>15</v>
      </c>
      <c r="P26" s="298" t="str">
        <f>IF('D4 BHASHA PARYAVARAN'!S2="","",'D4 BHASHA PARYAVARAN'!S2)</f>
        <v>ટૂંકા સમાચાર અને પ્રચારપત્રિકાઓ વાંચે છે અને તેમનું વિષયવસ્તુ સમજાવે છે.</v>
      </c>
      <c r="Q26" s="298"/>
      <c r="R26" s="298"/>
      <c r="S26" s="298"/>
      <c r="T26" s="298"/>
      <c r="U26" s="298"/>
      <c r="V26" s="298"/>
      <c r="W26" s="298"/>
      <c r="X26" s="120" t="str">
        <f t="shared" si="0"/>
        <v/>
      </c>
      <c r="Y26" s="120" t="str">
        <f t="shared" si="1"/>
        <v>√</v>
      </c>
      <c r="Z26" s="121" t="str">
        <f t="shared" si="2"/>
        <v/>
      </c>
      <c r="AA26" s="104"/>
      <c r="AB26" s="125">
        <v>19</v>
      </c>
      <c r="AC26" s="128" t="str">
        <f>IF($AC$6="","",VLOOKUP($AC$6,'D4 BHASHA PARYAVARAN'!$A$4:$AD$63,'D3 FRONT SIDE'!$AB26,0))</f>
        <v>B</v>
      </c>
    </row>
    <row r="27" spans="2:29" ht="24.6">
      <c r="B27" s="98"/>
      <c r="C27" s="58"/>
      <c r="D27" s="320"/>
      <c r="E27" s="321"/>
      <c r="F27" s="321"/>
      <c r="G27" s="321"/>
      <c r="H27" s="321"/>
      <c r="I27" s="321"/>
      <c r="J27" s="322"/>
      <c r="K27" s="58"/>
      <c r="L27" s="98"/>
      <c r="M27" s="58"/>
      <c r="N27" s="98"/>
      <c r="O27" s="102">
        <v>16</v>
      </c>
      <c r="P27" s="298" t="str">
        <f>IF('D4 BHASHA PARYAVARAN'!T2="","",'D4 BHASHA PARYAVARAN'!T2)</f>
        <v>ટૂંકા વાક્યો લખે છે. ( શ્રુત લેખન) </v>
      </c>
      <c r="Q27" s="298"/>
      <c r="R27" s="298"/>
      <c r="S27" s="298"/>
      <c r="T27" s="298"/>
      <c r="U27" s="298"/>
      <c r="V27" s="298"/>
      <c r="W27" s="298"/>
      <c r="X27" s="120" t="str">
        <f t="shared" si="0"/>
        <v/>
      </c>
      <c r="Y27" s="120" t="str">
        <f t="shared" si="1"/>
        <v>√</v>
      </c>
      <c r="Z27" s="121" t="str">
        <f t="shared" si="2"/>
        <v/>
      </c>
      <c r="AA27" s="104"/>
      <c r="AB27" s="125">
        <v>20</v>
      </c>
      <c r="AC27" s="128" t="str">
        <f>IF($AC$6="","",VLOOKUP($AC$6,'D4 BHASHA PARYAVARAN'!$A$4:$AD$63,'D3 FRONT SIDE'!$AB27,0))</f>
        <v>B</v>
      </c>
    </row>
    <row r="28" spans="2:29" ht="24.6">
      <c r="B28" s="98"/>
      <c r="C28" s="58"/>
      <c r="D28" s="320"/>
      <c r="E28" s="321"/>
      <c r="F28" s="321"/>
      <c r="G28" s="321"/>
      <c r="H28" s="321"/>
      <c r="I28" s="321"/>
      <c r="J28" s="322"/>
      <c r="K28" s="58"/>
      <c r="L28" s="98"/>
      <c r="M28" s="58"/>
      <c r="N28" s="98"/>
      <c r="O28" s="102">
        <v>17</v>
      </c>
      <c r="P28" s="298" t="str">
        <f>IF('D4 BHASHA PARYAVARAN'!U2="","",'D4 BHASHA PARYAVARAN'!U2)</f>
        <v>ચિત્રોની ક્રમમાં ગોઠવે છે અને ચોકસાઈથી ચિત્રો સાથે ટૂંકા વાક્યો લખે છે. </v>
      </c>
      <c r="Q28" s="298"/>
      <c r="R28" s="298"/>
      <c r="S28" s="298"/>
      <c r="T28" s="298"/>
      <c r="U28" s="298"/>
      <c r="V28" s="298"/>
      <c r="W28" s="298"/>
      <c r="X28" s="120" t="str">
        <f t="shared" si="0"/>
        <v/>
      </c>
      <c r="Y28" s="120" t="str">
        <f t="shared" si="1"/>
        <v>√</v>
      </c>
      <c r="Z28" s="121" t="str">
        <f t="shared" si="2"/>
        <v/>
      </c>
      <c r="AA28" s="104"/>
      <c r="AB28" s="125">
        <v>21</v>
      </c>
      <c r="AC28" s="128" t="str">
        <f>IF($AC$6="","",VLOOKUP($AC$6,'D4 BHASHA PARYAVARAN'!$A$4:$AD$63,'D3 FRONT SIDE'!$AB28,0))</f>
        <v>B</v>
      </c>
    </row>
    <row r="29" spans="2:29" ht="24.6">
      <c r="B29" s="98"/>
      <c r="C29" s="58"/>
      <c r="D29" s="320"/>
      <c r="E29" s="321"/>
      <c r="F29" s="321"/>
      <c r="G29" s="321"/>
      <c r="H29" s="321"/>
      <c r="I29" s="321"/>
      <c r="J29" s="322"/>
      <c r="K29" s="58"/>
      <c r="L29" s="98"/>
      <c r="M29" s="58"/>
      <c r="N29" s="98"/>
      <c r="O29" s="102">
        <v>18</v>
      </c>
      <c r="P29" s="298" t="str">
        <f>IF('D4 BHASHA PARYAVARAN'!V2="","",'D4 BHASHA PARYAVARAN'!V2)</f>
        <v>ચિત્ર પુસ્તક પરથી અનુમાન કરીને વાર્તા લખે અને ઘટનાઓ,અનુભવને લેખિત તરીકે ટૂંકમાં વર્ણવે છે.</v>
      </c>
      <c r="Q29" s="298"/>
      <c r="R29" s="298"/>
      <c r="S29" s="298"/>
      <c r="T29" s="298"/>
      <c r="U29" s="298"/>
      <c r="V29" s="298"/>
      <c r="W29" s="298"/>
      <c r="X29" s="120" t="str">
        <f t="shared" si="0"/>
        <v/>
      </c>
      <c r="Y29" s="120" t="str">
        <f t="shared" si="1"/>
        <v>√</v>
      </c>
      <c r="Z29" s="121" t="str">
        <f t="shared" si="2"/>
        <v/>
      </c>
      <c r="AA29" s="104"/>
      <c r="AB29" s="125">
        <v>22</v>
      </c>
      <c r="AC29" s="128" t="str">
        <f>IF($AC$6="","",VLOOKUP($AC$6,'D4 BHASHA PARYAVARAN'!$A$4:$AD$63,'D3 FRONT SIDE'!$AB29,0))</f>
        <v>B</v>
      </c>
    </row>
    <row r="30" spans="2:29" ht="24.6">
      <c r="B30" s="98"/>
      <c r="C30" s="58"/>
      <c r="D30" s="323"/>
      <c r="E30" s="324"/>
      <c r="F30" s="324"/>
      <c r="G30" s="324"/>
      <c r="H30" s="324"/>
      <c r="I30" s="324"/>
      <c r="J30" s="325"/>
      <c r="K30" s="58"/>
      <c r="L30" s="98"/>
      <c r="M30" s="58"/>
      <c r="N30" s="98"/>
      <c r="O30" s="102">
        <v>19</v>
      </c>
      <c r="P30" s="298" t="str">
        <f>IF('D4 BHASHA PARYAVARAN'!W2="","",'D4 BHASHA PARYAVARAN'!W2)</f>
        <v>કાલ્પનિક અને વાસ્તવિક એમ બંને પ્રકારના પુસ્તકો વાંચવા માટે દર્શાવે છે.</v>
      </c>
      <c r="Q30" s="298"/>
      <c r="R30" s="298"/>
      <c r="S30" s="298"/>
      <c r="T30" s="298"/>
      <c r="U30" s="298"/>
      <c r="V30" s="298"/>
      <c r="W30" s="298"/>
      <c r="X30" s="120" t="str">
        <f t="shared" si="0"/>
        <v/>
      </c>
      <c r="Y30" s="120" t="str">
        <f t="shared" si="1"/>
        <v>√</v>
      </c>
      <c r="Z30" s="121" t="str">
        <f t="shared" si="2"/>
        <v/>
      </c>
      <c r="AA30" s="104"/>
      <c r="AB30" s="125">
        <v>23</v>
      </c>
      <c r="AC30" s="128" t="str">
        <f>IF($AC$6="","",VLOOKUP($AC$6,'D4 BHASHA PARYAVARAN'!$A$4:$AD$63,'D3 FRONT SIDE'!$AB30,0))</f>
        <v>B</v>
      </c>
    </row>
    <row r="31" spans="2:29" ht="24.6">
      <c r="B31" s="98"/>
      <c r="C31" s="58"/>
      <c r="D31" s="59"/>
      <c r="E31" s="59"/>
      <c r="F31" s="59"/>
      <c r="G31" s="58"/>
      <c r="H31" s="58"/>
      <c r="I31" s="58"/>
      <c r="J31" s="58"/>
      <c r="K31" s="58"/>
      <c r="L31" s="98"/>
      <c r="M31" s="58"/>
      <c r="N31" s="98"/>
      <c r="O31" s="102">
        <v>20</v>
      </c>
      <c r="P31" s="298" t="str">
        <f>IF('D4 BHASHA PARYAVARAN'!X2="","",'D4 BHASHA PARYAVARAN'!X2)</f>
        <v>શાળા પુસ્તકાલયના પુસ્તકોની મરામત કરે છે અને વ્યવસ્થિત રીતે ગોઠવે છે.</v>
      </c>
      <c r="Q31" s="298"/>
      <c r="R31" s="298"/>
      <c r="S31" s="298"/>
      <c r="T31" s="298"/>
      <c r="U31" s="298"/>
      <c r="V31" s="298"/>
      <c r="W31" s="298"/>
      <c r="X31" s="141" t="str">
        <f t="shared" si="0"/>
        <v/>
      </c>
      <c r="Y31" s="141" t="str">
        <f t="shared" si="1"/>
        <v>√</v>
      </c>
      <c r="Z31" s="142" t="str">
        <f t="shared" si="2"/>
        <v/>
      </c>
      <c r="AA31" s="104"/>
      <c r="AB31" s="125">
        <v>24</v>
      </c>
      <c r="AC31" s="128" t="str">
        <f>IF($AC$6="","",VLOOKUP($AC$6,'D4 BHASHA PARYAVARAN'!$A$4:$AD$63,'D3 FRONT SIDE'!$AB31,0))</f>
        <v>B</v>
      </c>
    </row>
    <row r="32" spans="2:29" ht="22.8">
      <c r="B32" s="98"/>
      <c r="C32" s="58"/>
      <c r="D32" s="59"/>
      <c r="E32" s="59"/>
      <c r="F32" s="59"/>
      <c r="G32" s="58"/>
      <c r="H32" s="58"/>
      <c r="I32" s="58"/>
      <c r="J32" s="58"/>
      <c r="K32" s="58"/>
      <c r="L32" s="98"/>
      <c r="M32" s="58"/>
      <c r="N32" s="98"/>
      <c r="O32" s="102">
        <v>21</v>
      </c>
      <c r="P32" s="316" t="str">
        <f>IF('D4 BHASHA PARYAVARAN'!Y2="","",'D4 BHASHA PARYAVARAN'!Y2)</f>
        <v/>
      </c>
      <c r="Q32" s="316"/>
      <c r="R32" s="316"/>
      <c r="S32" s="316"/>
      <c r="T32" s="316"/>
      <c r="U32" s="316"/>
      <c r="V32" s="316"/>
      <c r="W32" s="316"/>
      <c r="X32" s="141" t="str">
        <f t="shared" si="0"/>
        <v/>
      </c>
      <c r="Y32" s="141" t="str">
        <f t="shared" si="1"/>
        <v>√</v>
      </c>
      <c r="Z32" s="142" t="str">
        <f t="shared" si="2"/>
        <v/>
      </c>
      <c r="AA32" s="104"/>
      <c r="AB32" s="125">
        <v>25</v>
      </c>
      <c r="AC32" s="128" t="str">
        <f>IF($AC$6="","",VLOOKUP($AC$6,'D4 BHASHA PARYAVARAN'!$A$4:$AD$63,'D3 FRONT SIDE'!$AB32,0))</f>
        <v>B</v>
      </c>
    </row>
    <row r="33" spans="2:29" ht="25.2" thickBot="1">
      <c r="B33" s="98"/>
      <c r="C33" s="58"/>
      <c r="D33" s="140"/>
      <c r="E33" s="140"/>
      <c r="F33" s="140"/>
      <c r="G33" s="58"/>
      <c r="H33" s="58"/>
      <c r="I33" s="58"/>
      <c r="J33" s="58"/>
      <c r="K33" s="58"/>
      <c r="L33" s="98"/>
      <c r="M33" s="58"/>
      <c r="N33" s="98"/>
      <c r="O33" s="102">
        <v>22</v>
      </c>
      <c r="P33" s="298" t="str">
        <f>IF('D4 BHASHA PARYAVARAN'!Z2="","",'D4 BHASHA PARYAVARAN'!Z2)</f>
        <v/>
      </c>
      <c r="Q33" s="298"/>
      <c r="R33" s="298"/>
      <c r="S33" s="298"/>
      <c r="T33" s="298"/>
      <c r="U33" s="298"/>
      <c r="V33" s="298"/>
      <c r="W33" s="298"/>
      <c r="X33" s="141" t="str">
        <f t="shared" si="0"/>
        <v>√</v>
      </c>
      <c r="Y33" s="141" t="str">
        <f t="shared" si="1"/>
        <v/>
      </c>
      <c r="Z33" s="142" t="str">
        <f t="shared" si="2"/>
        <v/>
      </c>
      <c r="AA33" s="104"/>
      <c r="AB33" s="125">
        <v>26</v>
      </c>
      <c r="AC33" s="128" t="str">
        <f>IF($AC$6="","",VLOOKUP($AC$6,'D4 BHASHA PARYAVARAN'!$A$4:$AD$63,'D3 FRONT SIDE'!$AB33,0))</f>
        <v>A</v>
      </c>
    </row>
    <row r="34" spans="2:29" ht="27.6" thickBot="1">
      <c r="B34" s="98"/>
      <c r="C34" s="58"/>
      <c r="D34" s="299" t="s">
        <v>154</v>
      </c>
      <c r="E34" s="299"/>
      <c r="F34" s="299"/>
      <c r="G34" s="58"/>
      <c r="H34" s="58"/>
      <c r="I34" s="58"/>
      <c r="J34" s="58"/>
      <c r="K34" s="58"/>
      <c r="L34" s="98"/>
      <c r="M34" s="58"/>
      <c r="N34" s="98"/>
      <c r="O34" s="102">
        <v>23</v>
      </c>
      <c r="P34" s="300" t="str">
        <f>IF('D4 BHASHA PARYAVARAN'!AA2="","",'D4 BHASHA PARYAVARAN'!AA2)</f>
        <v/>
      </c>
      <c r="Q34" s="300"/>
      <c r="R34" s="300"/>
      <c r="S34" s="300"/>
      <c r="T34" s="300"/>
      <c r="U34" s="300"/>
      <c r="V34" s="300"/>
      <c r="W34" s="300"/>
      <c r="X34" s="141" t="str">
        <f t="shared" si="0"/>
        <v>√</v>
      </c>
      <c r="Y34" s="141" t="str">
        <f t="shared" si="1"/>
        <v/>
      </c>
      <c r="Z34" s="142" t="str">
        <f t="shared" si="2"/>
        <v/>
      </c>
      <c r="AA34" s="104"/>
      <c r="AB34" s="125">
        <v>27</v>
      </c>
      <c r="AC34" s="128" t="str">
        <f>IF($AC$6="","",VLOOKUP($AC$6,'D4 BHASHA PARYAVARAN'!$A$4:$AD$63,'D3 FRONT SIDE'!$AB34,0))</f>
        <v>A</v>
      </c>
    </row>
    <row r="35" spans="2:29" ht="12" customHeight="1" thickBot="1">
      <c r="B35" s="89"/>
      <c r="C35" s="100"/>
      <c r="D35" s="100"/>
      <c r="E35" s="100"/>
      <c r="F35" s="100"/>
      <c r="G35" s="100"/>
      <c r="H35" s="100"/>
      <c r="I35" s="100"/>
      <c r="J35" s="100"/>
      <c r="K35" s="100"/>
      <c r="L35" s="90"/>
      <c r="M35" s="58"/>
      <c r="N35" s="89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93"/>
    </row>
  </sheetData>
  <sheetProtection algorithmName="SHA-512" hashValue="C+Z4PQQkulnk7JgPVFbyDqe5jd6d2NRbD6wY4QNRjfRAYmt+VXNtz3cggon/MsxIuYXdtrbspkVukz06/8t4Eg==" saltValue="5NDZf3uZihnWFmwZueQZ+A==" spinCount="100000" sheet="1" objects="1" scenarios="1"/>
  <protectedRanges>
    <protectedRange sqref="AC6" name="Range1"/>
  </protectedRanges>
  <mergeCells count="61">
    <mergeCell ref="P31:W31"/>
    <mergeCell ref="P32:W32"/>
    <mergeCell ref="P33:W33"/>
    <mergeCell ref="D23:J30"/>
    <mergeCell ref="D3:J4"/>
    <mergeCell ref="O3:Z3"/>
    <mergeCell ref="O4:Z4"/>
    <mergeCell ref="C5:K5"/>
    <mergeCell ref="O5:Q5"/>
    <mergeCell ref="S5:V5"/>
    <mergeCell ref="Y5:Z5"/>
    <mergeCell ref="C6:K6"/>
    <mergeCell ref="O6:Q6"/>
    <mergeCell ref="R6:W6"/>
    <mergeCell ref="X6:Y6"/>
    <mergeCell ref="C7:K7"/>
    <mergeCell ref="O7:Q7"/>
    <mergeCell ref="R7:Z7"/>
    <mergeCell ref="C8:K8"/>
    <mergeCell ref="X8:Y8"/>
    <mergeCell ref="C9:K9"/>
    <mergeCell ref="O9:Z9"/>
    <mergeCell ref="S8:T8"/>
    <mergeCell ref="U8:W8"/>
    <mergeCell ref="C10:K10"/>
    <mergeCell ref="O10:Z10"/>
    <mergeCell ref="C11:K11"/>
    <mergeCell ref="P11:W11"/>
    <mergeCell ref="C12:K12"/>
    <mergeCell ref="P12:W12"/>
    <mergeCell ref="C13:K13"/>
    <mergeCell ref="P13:W13"/>
    <mergeCell ref="C14:K14"/>
    <mergeCell ref="P14:W14"/>
    <mergeCell ref="C15:K15"/>
    <mergeCell ref="P15:W15"/>
    <mergeCell ref="P20:W20"/>
    <mergeCell ref="C21:K21"/>
    <mergeCell ref="P21:W21"/>
    <mergeCell ref="C16:K16"/>
    <mergeCell ref="P16:W16"/>
    <mergeCell ref="C17:K17"/>
    <mergeCell ref="P17:W17"/>
    <mergeCell ref="C18:K18"/>
    <mergeCell ref="P18:W18"/>
    <mergeCell ref="AC3:AC5"/>
    <mergeCell ref="P30:W30"/>
    <mergeCell ref="D34:F34"/>
    <mergeCell ref="P34:W34"/>
    <mergeCell ref="C22:K22"/>
    <mergeCell ref="P22:W22"/>
    <mergeCell ref="P23:W23"/>
    <mergeCell ref="P24:W24"/>
    <mergeCell ref="P25:W25"/>
    <mergeCell ref="P26:W26"/>
    <mergeCell ref="P27:W27"/>
    <mergeCell ref="P28:W28"/>
    <mergeCell ref="P29:W29"/>
    <mergeCell ref="C19:K19"/>
    <mergeCell ref="P19:W19"/>
    <mergeCell ref="C20:K20"/>
  </mergeCells>
  <dataValidations count="1">
    <dataValidation type="whole" allowBlank="1" showInputMessage="1" showErrorMessage="1" errorTitle="અમાન્ય એન્ટ્રી" error="કૃપા કરીને અંક દાખલ કરો._x000a__x000a_બ્રિજેશ પટેલ" promptTitle="હાજરી નંબર" prompt="વિદ્યાર્થીનો હાજરી નંબર દાખલ કરો." sqref="AC6" xr:uid="{2F388D7B-E4E7-4BC5-A315-7E239AA1675F}">
      <formula1>1</formula1>
      <formula2>60</formula2>
    </dataValidation>
  </dataValidations>
  <pageMargins left="0.31496062992125984" right="0.31496062992125984" top="0.51181102362204722" bottom="0.43307086614173229" header="0.31496062992125984" footer="0.31496062992125984"/>
  <pageSetup paperSize="9" scale="60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95C39-F63E-4A12-9D3E-7B61490458A8}">
  <sheetPr>
    <tabColor rgb="FF660066"/>
    <pageSetUpPr fitToPage="1"/>
  </sheetPr>
  <dimension ref="B1:X37"/>
  <sheetViews>
    <sheetView showGridLines="0" zoomScale="60" zoomScaleNormal="60" workbookViewId="0">
      <selection activeCell="R4" sqref="R4"/>
    </sheetView>
  </sheetViews>
  <sheetFormatPr defaultRowHeight="14.4"/>
  <cols>
    <col min="1" max="1" width="1.88671875" customWidth="1"/>
    <col min="2" max="2" width="2.6640625" customWidth="1"/>
    <col min="3" max="3" width="8.6640625" customWidth="1"/>
    <col min="4" max="4" width="79.33203125" customWidth="1"/>
    <col min="5" max="6" width="10.6640625" customWidth="1"/>
    <col min="7" max="7" width="11.6640625" customWidth="1"/>
    <col min="8" max="8" width="2.6640625" customWidth="1"/>
    <col min="9" max="9" width="19.5546875" customWidth="1"/>
    <col min="10" max="10" width="2.6640625" customWidth="1"/>
    <col min="11" max="11" width="8.6640625" customWidth="1"/>
    <col min="12" max="12" width="77.109375" customWidth="1"/>
    <col min="13" max="15" width="10.6640625" customWidth="1"/>
    <col min="16" max="16" width="2.6640625" customWidth="1"/>
    <col min="18" max="18" width="32" customWidth="1"/>
  </cols>
  <sheetData>
    <row r="1" spans="2:24" ht="15" thickBot="1">
      <c r="R1" s="297" t="s">
        <v>157</v>
      </c>
    </row>
    <row r="2" spans="2:24" ht="12" customHeight="1" thickBot="1">
      <c r="B2" s="74"/>
      <c r="C2" s="106"/>
      <c r="D2" s="106"/>
      <c r="E2" s="106"/>
      <c r="F2" s="106"/>
      <c r="G2" s="106"/>
      <c r="H2" s="75"/>
      <c r="I2" s="76"/>
      <c r="J2" s="74"/>
      <c r="K2" s="106"/>
      <c r="L2" s="106"/>
      <c r="M2" s="106"/>
      <c r="N2" s="106"/>
      <c r="O2" s="106"/>
      <c r="P2" s="92"/>
      <c r="R2" s="297"/>
    </row>
    <row r="3" spans="2:24" ht="60">
      <c r="B3" s="110"/>
      <c r="C3" s="356" t="s">
        <v>116</v>
      </c>
      <c r="D3" s="356"/>
      <c r="E3" s="356"/>
      <c r="F3" s="356"/>
      <c r="G3" s="356"/>
      <c r="H3" s="107"/>
      <c r="I3" s="77"/>
      <c r="J3" s="107"/>
      <c r="K3" s="114" t="s">
        <v>17</v>
      </c>
      <c r="L3" s="115" t="s">
        <v>117</v>
      </c>
      <c r="M3" s="112" t="s">
        <v>118</v>
      </c>
      <c r="N3" s="112" t="s">
        <v>119</v>
      </c>
      <c r="O3" s="113" t="s">
        <v>120</v>
      </c>
      <c r="P3" s="104"/>
      <c r="R3" s="297"/>
    </row>
    <row r="4" spans="2:24" ht="39.6">
      <c r="B4" s="110"/>
      <c r="C4" s="356" t="s">
        <v>121</v>
      </c>
      <c r="D4" s="356"/>
      <c r="E4" s="356"/>
      <c r="F4" s="356"/>
      <c r="G4" s="356"/>
      <c r="H4" s="107"/>
      <c r="I4" s="77"/>
      <c r="J4" s="107"/>
      <c r="K4" s="357">
        <v>17</v>
      </c>
      <c r="L4" s="349" t="str">
        <f>IF('D4 GANIT'!U2="","",'D4 GANIT'!U2)</f>
        <v>સાદી તુલાનો ઉપયોગ કરીને આપેલ વસ્તુઓના વજનની સરખામણી કરે છે.</v>
      </c>
      <c r="M4" s="341" t="str">
        <f>IF($R$4="","",IF($S22="A","√",""))</f>
        <v/>
      </c>
      <c r="N4" s="341" t="str">
        <f>IF($R$4="","",IF($S22="B","√",""))</f>
        <v/>
      </c>
      <c r="O4" s="343" t="str">
        <f>IF($R$4="","",IF($S22="C","√",""))</f>
        <v>√</v>
      </c>
      <c r="P4" s="105"/>
      <c r="R4" s="255">
        <v>1</v>
      </c>
    </row>
    <row r="5" spans="2:24" ht="20.399999999999999">
      <c r="B5" s="78"/>
      <c r="C5" s="354" t="s">
        <v>17</v>
      </c>
      <c r="D5" s="355" t="s">
        <v>117</v>
      </c>
      <c r="E5" s="358" t="s">
        <v>118</v>
      </c>
      <c r="F5" s="358" t="s">
        <v>119</v>
      </c>
      <c r="G5" s="360" t="s">
        <v>120</v>
      </c>
      <c r="H5" s="79"/>
      <c r="I5" s="57"/>
      <c r="J5" s="111"/>
      <c r="K5" s="357"/>
      <c r="L5" s="349"/>
      <c r="M5" s="342"/>
      <c r="N5" s="342"/>
      <c r="O5" s="344"/>
      <c r="P5" s="105"/>
    </row>
    <row r="6" spans="2:24" ht="51" customHeight="1">
      <c r="B6" s="78"/>
      <c r="C6" s="354"/>
      <c r="D6" s="355"/>
      <c r="E6" s="359"/>
      <c r="F6" s="359"/>
      <c r="G6" s="361"/>
      <c r="H6" s="80"/>
      <c r="I6" s="59"/>
      <c r="J6" s="108"/>
      <c r="K6" s="155">
        <v>18</v>
      </c>
      <c r="L6" s="162" t="str">
        <f>IF('D4 GANIT'!V2="","",'D4 GANIT'!V2)</f>
        <v>ઋતુઓનો ક્રમ સમજે છે અને દિવસો, કલાકો જેવા માન્ય એકમોનો ઉપયોગ કરીને સમયની આવધિ માપે છે.</v>
      </c>
      <c r="M6" s="120" t="str">
        <f>IF($R$4="","",IF($S23="A","√",""))</f>
        <v>√</v>
      </c>
      <c r="N6" s="120" t="str">
        <f>IF($R$4="","",IF($S23="B","√",""))</f>
        <v/>
      </c>
      <c r="O6" s="163" t="str">
        <f>IF($R$4="","",IF($S23="C","√",""))</f>
        <v/>
      </c>
      <c r="P6" s="105"/>
      <c r="R6" s="62">
        <v>5</v>
      </c>
      <c r="S6" s="126" t="str">
        <f>IF($R$4="","",VLOOKUP($R$4,'D4 GANIT'!$A$4:$AA$63,'D3 BACK SIDE'!$R6,0))</f>
        <v>A</v>
      </c>
      <c r="T6" s="62"/>
      <c r="U6" s="62"/>
      <c r="V6" s="62"/>
      <c r="W6" s="157"/>
      <c r="X6" s="156"/>
    </row>
    <row r="7" spans="2:24" ht="27">
      <c r="B7" s="78"/>
      <c r="C7" s="153">
        <v>1</v>
      </c>
      <c r="D7" s="116" t="str">
        <f>IF('D4 GANIT'!E2="","",'D4 GANIT'!E2)</f>
        <v>વસ્તુઓની જૂથો અને પેટા જૂથમાં વર્ગીકૃત કરે છે.</v>
      </c>
      <c r="E7" s="159" t="str">
        <f>IF($R$4="","",IF($S6="A","√",""))</f>
        <v>√</v>
      </c>
      <c r="F7" s="159" t="str">
        <f>IF($R$4="","",IF($S6="B","√",""))</f>
        <v/>
      </c>
      <c r="G7" s="163" t="str">
        <f>IF($R$4="","",IF($S6="C","√",""))</f>
        <v/>
      </c>
      <c r="H7" s="152"/>
      <c r="I7" s="76"/>
      <c r="J7" s="109"/>
      <c r="K7" s="345">
        <v>19</v>
      </c>
      <c r="L7" s="339" t="str">
        <f>IF('D4 GANIT'!W2="","",'D4 GANIT'!W2)</f>
        <v>કુલ ૧૦૦ રૂપિયા થાય એ રીતે નોટ અથવા સિક્કા ભેગા કરે છે.</v>
      </c>
      <c r="M7" s="341" t="str">
        <f>IF($R$4="","",IF($S24="A","√",""))</f>
        <v>√</v>
      </c>
      <c r="N7" s="341" t="str">
        <f>IF($R$4="","",IF($S24="B","√",""))</f>
        <v/>
      </c>
      <c r="O7" s="343" t="str">
        <f>IF($R$4="","",IF($S24="C","√",""))</f>
        <v/>
      </c>
      <c r="P7" s="105"/>
      <c r="R7" s="62">
        <v>6</v>
      </c>
      <c r="S7" s="126" t="str">
        <f>IF($R$4="","",VLOOKUP($R$4,'D4 GANIT'!$A$4:$AA$63,'D3 BACK SIDE'!$R7,0))</f>
        <v>A</v>
      </c>
      <c r="T7" s="62"/>
      <c r="U7" s="62"/>
      <c r="V7" s="62"/>
      <c r="W7" s="157"/>
      <c r="X7" s="156"/>
    </row>
    <row r="8" spans="2:24" ht="25.5" customHeight="1">
      <c r="B8" s="78"/>
      <c r="C8" s="345">
        <v>2</v>
      </c>
      <c r="D8" s="349" t="str">
        <f>IF('D4 GANIT'!F2="","",'D4 GANIT'!F2)</f>
        <v>પેટર્નના નિયમોનું વર્ણન કરે છે અને અંક અને સંકેતો જેવી અમૃત પેટર્ન પર એ નિયમોને લાગુ કરે છે.</v>
      </c>
      <c r="E8" s="334" t="str">
        <f>IF($R$4="","",IF($S7="A","√",""))</f>
        <v>√</v>
      </c>
      <c r="F8" s="334" t="str">
        <f>IF($R$4="","",IF($S7="B","√",""))</f>
        <v/>
      </c>
      <c r="G8" s="335" t="str">
        <f>IF($R$4="","",IF($S7="C","√",""))</f>
        <v/>
      </c>
      <c r="H8" s="152"/>
      <c r="I8" s="76"/>
      <c r="J8" s="109"/>
      <c r="K8" s="346"/>
      <c r="L8" s="340"/>
      <c r="M8" s="342"/>
      <c r="N8" s="342"/>
      <c r="O8" s="344"/>
      <c r="P8" s="105"/>
      <c r="R8" s="62">
        <v>7</v>
      </c>
      <c r="S8" s="126" t="str">
        <f>IF($R$4="","",VLOOKUP($R$4,'D4 GANIT'!$A$4:$AA$63,'D3 BACK SIDE'!$R8,0))</f>
        <v>A</v>
      </c>
      <c r="T8" s="62"/>
      <c r="U8" s="62"/>
      <c r="V8" s="62"/>
      <c r="W8" s="157"/>
      <c r="X8" s="156"/>
    </row>
    <row r="9" spans="2:24" ht="50.25" customHeight="1">
      <c r="B9" s="78"/>
      <c r="C9" s="362"/>
      <c r="D9" s="349"/>
      <c r="E9" s="334"/>
      <c r="F9" s="334"/>
      <c r="G9" s="335"/>
      <c r="H9" s="152"/>
      <c r="I9" s="76"/>
      <c r="J9" s="109"/>
      <c r="K9" s="155">
        <v>20</v>
      </c>
      <c r="L9" s="162" t="str">
        <f>IF('D4 GANIT'!X2="","",'D4 GANIT'!X2)</f>
        <v>લેખિત સામગ્રીને સમજે છે લખાણમાં સમાવિષ્ઠ સરળ ગાણિતિક પ્રશ્નો તારવે છે અને ઉખાણા અને કોયડા બનાવે છે.</v>
      </c>
      <c r="M9" s="120" t="str">
        <f>IF($R$4="","",IF($S25="A","√",""))</f>
        <v>√</v>
      </c>
      <c r="N9" s="120" t="str">
        <f>IF($R$4="","",IF($S25="B","√",""))</f>
        <v/>
      </c>
      <c r="O9" s="163" t="str">
        <f>IF($R$4="","",IF($S25="C","√",""))</f>
        <v/>
      </c>
      <c r="P9" s="105"/>
      <c r="R9" s="62">
        <v>8</v>
      </c>
      <c r="S9" s="126" t="str">
        <f>IF($R$4="","",VLOOKUP($R$4,'D4 GANIT'!$A$4:$AA$63,'D3 BACK SIDE'!$R9,0))</f>
        <v>A</v>
      </c>
      <c r="T9" s="62"/>
      <c r="U9" s="62"/>
      <c r="V9" s="62"/>
      <c r="W9" s="157"/>
      <c r="X9" s="156"/>
    </row>
    <row r="10" spans="2:24" ht="53.25" customHeight="1">
      <c r="B10" s="78"/>
      <c r="C10" s="154">
        <v>3</v>
      </c>
      <c r="D10" s="158" t="str">
        <f>IF('D4 GANIT'!G2="","",'D4 GANIT'!G2)</f>
        <v>૯૯ સુધીની સંખ્યાઓને એકમ અને દશકના સ્થાનના આધારે વાંચે છે અને લખે છે. </v>
      </c>
      <c r="E10" s="159" t="str">
        <f>IF($R$4="","",IF($S8="A","√",""))</f>
        <v>√</v>
      </c>
      <c r="F10" s="159" t="str">
        <f>IF($R$4="","",IF($S8="B","√",""))</f>
        <v/>
      </c>
      <c r="G10" s="160" t="str">
        <f>IF($R$4="","",IF($S8="C","√",""))</f>
        <v/>
      </c>
      <c r="H10" s="152"/>
      <c r="I10" s="76"/>
      <c r="J10" s="109"/>
      <c r="K10" s="347" t="s">
        <v>122</v>
      </c>
      <c r="L10" s="347"/>
      <c r="M10" s="347"/>
      <c r="N10" s="347"/>
      <c r="O10" s="347"/>
      <c r="P10" s="104"/>
      <c r="R10" s="62">
        <v>9</v>
      </c>
      <c r="S10" s="126" t="str">
        <f>IF($R$4="","",VLOOKUP($R$4,'D4 GANIT'!$A$4:$AA$63,'D3 BACK SIDE'!$R10,0))</f>
        <v>A</v>
      </c>
      <c r="T10" s="62"/>
      <c r="U10" s="62"/>
      <c r="V10" s="62"/>
      <c r="W10" s="157"/>
      <c r="X10" s="156"/>
    </row>
    <row r="11" spans="2:24" ht="24.75" customHeight="1">
      <c r="B11" s="78"/>
      <c r="C11" s="332">
        <v>4</v>
      </c>
      <c r="D11" s="349" t="str">
        <f>IF('D4 GANIT'!H2="","",'D4 GANIT'!H2)</f>
        <v>૯૯ સુધીની સંખ્યાને ૧૦, ૨૦, ૩૦ ના જૂથમાં ગણે અને બે જૂથમાં વહેંચી શકે છે. ( ૧૦ ના બે જૂથને ૨૦ બને )</v>
      </c>
      <c r="E11" s="334" t="str">
        <f>IF($R$4="","",IF($S9="A","√",""))</f>
        <v>√</v>
      </c>
      <c r="F11" s="334" t="str">
        <f>IF($R$4="","",IF($S9="B","√",""))</f>
        <v/>
      </c>
      <c r="G11" s="335" t="str">
        <f>IF($R$4="","",IF($S9="C","√",""))</f>
        <v/>
      </c>
      <c r="H11" s="152"/>
      <c r="I11" s="76"/>
      <c r="J11" s="109"/>
      <c r="K11" s="348"/>
      <c r="L11" s="348"/>
      <c r="M11" s="348"/>
      <c r="N11" s="348"/>
      <c r="O11" s="348"/>
      <c r="P11" s="104"/>
      <c r="R11" s="62">
        <v>10</v>
      </c>
      <c r="S11" s="126" t="str">
        <f>IF($R$4="","",VLOOKUP($R$4,'D4 GANIT'!$A$4:$AA$63,'D3 BACK SIDE'!$R11,0))</f>
        <v>A</v>
      </c>
      <c r="T11" s="62"/>
      <c r="U11" s="62"/>
      <c r="V11" s="62"/>
      <c r="W11" s="157"/>
      <c r="X11" s="156"/>
    </row>
    <row r="12" spans="2:24" ht="34.5" customHeight="1">
      <c r="B12" s="78"/>
      <c r="C12" s="332"/>
      <c r="D12" s="349"/>
      <c r="E12" s="334"/>
      <c r="F12" s="334"/>
      <c r="G12" s="335"/>
      <c r="H12" s="152"/>
      <c r="I12" s="76"/>
      <c r="J12" s="78"/>
      <c r="K12" s="350" t="s">
        <v>17</v>
      </c>
      <c r="L12" s="351" t="s">
        <v>117</v>
      </c>
      <c r="M12" s="351" t="s">
        <v>59</v>
      </c>
      <c r="N12" s="352" t="s">
        <v>123</v>
      </c>
      <c r="O12" s="353" t="s">
        <v>124</v>
      </c>
      <c r="P12" s="105"/>
      <c r="R12" s="62">
        <v>11</v>
      </c>
      <c r="S12" s="126" t="str">
        <f>IF($R$4="","",VLOOKUP($R$4,'D4 GANIT'!$A$4:$AA$63,'D3 BACK SIDE'!$R12,0))</f>
        <v>B</v>
      </c>
      <c r="T12" s="62"/>
      <c r="U12" s="62"/>
      <c r="V12" s="62"/>
      <c r="W12" s="157"/>
      <c r="X12" s="156"/>
    </row>
    <row r="13" spans="2:24" ht="54" customHeight="1">
      <c r="B13" s="78"/>
      <c r="C13" s="153">
        <v>5</v>
      </c>
      <c r="D13" s="158" t="str">
        <f>IF('D4 GANIT'!I2="","",'D4 GANIT'!I2)</f>
        <v>સંખ્યાઓને ચડતા ને ઉતરતા ક્રમમાં ગોઠવે છે. </v>
      </c>
      <c r="E13" s="159" t="str">
        <f t="shared" ref="E13:E18" si="0">IF($R$4="","",IF($S10="A","√",""))</f>
        <v>√</v>
      </c>
      <c r="F13" s="159" t="str">
        <f t="shared" ref="F13:F18" si="1">IF($R$4="","",IF($S10="B","√",""))</f>
        <v/>
      </c>
      <c r="G13" s="160" t="str">
        <f t="shared" ref="G13:G18" si="2">IF($R$4="","",IF($S10="C","√",""))</f>
        <v/>
      </c>
      <c r="H13" s="152"/>
      <c r="I13" s="76"/>
      <c r="J13" s="78"/>
      <c r="K13" s="350"/>
      <c r="L13" s="351"/>
      <c r="M13" s="351"/>
      <c r="N13" s="352"/>
      <c r="O13" s="353"/>
      <c r="P13" s="105"/>
      <c r="R13" s="62">
        <v>12</v>
      </c>
      <c r="S13" s="126" t="str">
        <f>IF($R$4="","",VLOOKUP($R$4,'D4 GANIT'!$A$4:$AA$63,'D3 BACK SIDE'!$R13,0))</f>
        <v>B</v>
      </c>
      <c r="T13" s="62"/>
      <c r="U13" s="62"/>
      <c r="V13" s="62"/>
      <c r="W13" s="157"/>
      <c r="X13" s="156"/>
    </row>
    <row r="14" spans="2:24" ht="54" customHeight="1">
      <c r="B14" s="78"/>
      <c r="C14" s="154">
        <v>6</v>
      </c>
      <c r="D14" s="117" t="str">
        <f>IF('D4 GANIT'!J2="","",'D4 GANIT'!J2)</f>
        <v>સંખ્યારેખા પર બે અને ત્રણના કૂદકા દ્વાર ગણે છે.</v>
      </c>
      <c r="E14" s="120" t="str">
        <f t="shared" si="0"/>
        <v>√</v>
      </c>
      <c r="F14" s="120" t="str">
        <f t="shared" si="1"/>
        <v/>
      </c>
      <c r="G14" s="163" t="str">
        <f t="shared" si="2"/>
        <v/>
      </c>
      <c r="H14" s="152"/>
      <c r="I14" s="76"/>
      <c r="J14" s="109"/>
      <c r="K14" s="118">
        <v>1</v>
      </c>
      <c r="L14" s="158" t="str">
        <f>IF('VYAKTITV VIKAS'!C2="","",'VYAKTITV VIKAS'!C2)</f>
        <v xml:space="preserve">સમયસર અને નિયમિત રીતે શાળામાં આવે છે. </v>
      </c>
      <c r="M14" s="159" t="str">
        <f>IF($R$4="","",IF($V14="A","√",""))</f>
        <v>√</v>
      </c>
      <c r="N14" s="159" t="str">
        <f>IF($R$4="","",IF($V14="B","√",""))</f>
        <v/>
      </c>
      <c r="O14" s="161" t="str">
        <f>IF($R$4="","",IF($V14="C","√",""))</f>
        <v/>
      </c>
      <c r="P14" s="104"/>
      <c r="R14" s="62">
        <v>13</v>
      </c>
      <c r="S14" s="126" t="str">
        <f>IF($R$4="","",VLOOKUP($R$4,'D4 GANIT'!$A$4:$AA$63,'D3 BACK SIDE'!$R14,0))</f>
        <v>B</v>
      </c>
      <c r="T14" s="62"/>
      <c r="U14" s="62">
        <v>3</v>
      </c>
      <c r="V14" s="126" t="str">
        <f>IF($R$4="","",VLOOKUP($R$4,'VYAKTITV VIKAS'!$A$4:$N$63,$U14,0))</f>
        <v>A</v>
      </c>
      <c r="W14" s="157"/>
      <c r="X14" s="156"/>
    </row>
    <row r="15" spans="2:24" ht="48.75" customHeight="1">
      <c r="B15" s="78"/>
      <c r="C15" s="153">
        <v>7</v>
      </c>
      <c r="D15" s="117" t="str">
        <f>IF('D4 GANIT'!K2="","",'D4 GANIT'!K2)</f>
        <v>૯૯ સુધીની સંખ્યાને સ્થાનકિંમતની સમજ સાથે ઓળખે છે વાંચે છે અને લખે છે.  અને સૌથી નાની સૌથી મોટી સંખ્યા વિશે જણાવે છે.</v>
      </c>
      <c r="E15" s="120" t="str">
        <f t="shared" si="0"/>
        <v/>
      </c>
      <c r="F15" s="120" t="str">
        <f t="shared" si="1"/>
        <v>√</v>
      </c>
      <c r="G15" s="163" t="str">
        <f t="shared" si="2"/>
        <v/>
      </c>
      <c r="H15" s="152"/>
      <c r="I15" s="76"/>
      <c r="J15" s="109"/>
      <c r="K15" s="119">
        <v>2</v>
      </c>
      <c r="L15" s="162" t="str">
        <f>IF('VYAKTITV VIKAS'!D2="","",'VYAKTITV VIKAS'!D2)</f>
        <v xml:space="preserve">શરીરની અને પહેરેલા કપડાની સ્વચ્છતા રાખે છે. </v>
      </c>
      <c r="M15" s="120" t="str">
        <f t="shared" ref="M15:M25" si="3">IF($R$4="","",IF($V15="A","√",""))</f>
        <v>√</v>
      </c>
      <c r="N15" s="120" t="str">
        <f t="shared" ref="N15:N25" si="4">IF($R$4="","",IF($V15="B","√",""))</f>
        <v/>
      </c>
      <c r="O15" s="121" t="str">
        <f t="shared" ref="O15:O25" si="5">IF($R$4="","",IF($V15="C","√",""))</f>
        <v/>
      </c>
      <c r="P15" s="104"/>
      <c r="R15" s="62">
        <v>14</v>
      </c>
      <c r="S15" s="126" t="str">
        <f>IF($R$4="","",VLOOKUP($R$4,'D4 GANIT'!$A$4:$AA$63,'D3 BACK SIDE'!$R15,0))</f>
        <v>C</v>
      </c>
      <c r="T15" s="62"/>
      <c r="U15" s="62">
        <v>4</v>
      </c>
      <c r="V15" s="126" t="str">
        <f>IF($R$4="","",VLOOKUP($R$4,'VYAKTITV VIKAS'!$A$4:$N$63,$U15,0))</f>
        <v>A</v>
      </c>
      <c r="W15" s="157"/>
      <c r="X15" s="156"/>
    </row>
    <row r="16" spans="2:24" ht="54.75" customHeight="1">
      <c r="B16" s="78"/>
      <c r="C16" s="154">
        <v>8</v>
      </c>
      <c r="D16" s="162" t="str">
        <f>IF('D4 GANIT'!L2="","",'D4 GANIT'!L2)</f>
        <v>સરવાળા અને બાદબાકી કરવા લવચીક પદ્ધતિઓનો ઉપયોગ કરે છે.</v>
      </c>
      <c r="E16" s="120" t="str">
        <f t="shared" si="0"/>
        <v/>
      </c>
      <c r="F16" s="120" t="str">
        <f t="shared" si="1"/>
        <v>√</v>
      </c>
      <c r="G16" s="163" t="str">
        <f t="shared" si="2"/>
        <v/>
      </c>
      <c r="H16" s="152"/>
      <c r="I16" s="76"/>
      <c r="J16" s="109"/>
      <c r="K16" s="119">
        <v>3</v>
      </c>
      <c r="L16" s="162" t="str">
        <f>IF('VYAKTITV VIKAS'!E2="","",'VYAKTITV VIKAS'!E2)</f>
        <v xml:space="preserve">વર્ગમાં અન્ય બાળકો સાથે હળી મળીને રહે છે. </v>
      </c>
      <c r="M16" s="120" t="str">
        <f t="shared" si="3"/>
        <v>√</v>
      </c>
      <c r="N16" s="120" t="str">
        <f t="shared" si="4"/>
        <v/>
      </c>
      <c r="O16" s="121" t="str">
        <f t="shared" si="5"/>
        <v/>
      </c>
      <c r="P16" s="104"/>
      <c r="R16" s="62">
        <v>15</v>
      </c>
      <c r="S16" s="126" t="str">
        <f>IF($R$4="","",VLOOKUP($R$4,'D4 GANIT'!$A$4:$AA$63,'D3 BACK SIDE'!$R16,0))</f>
        <v>C</v>
      </c>
      <c r="T16" s="62"/>
      <c r="U16" s="62">
        <v>5</v>
      </c>
      <c r="V16" s="126" t="str">
        <f>IF($R$4="","",VLOOKUP($R$4,'VYAKTITV VIKAS'!$A$4:$N$63,$U16,0))</f>
        <v>A</v>
      </c>
      <c r="W16" s="157"/>
      <c r="X16" s="156"/>
    </row>
    <row r="17" spans="2:24" ht="36.75" customHeight="1">
      <c r="B17" s="78"/>
      <c r="C17" s="153">
        <v>9</v>
      </c>
      <c r="D17" s="158" t="str">
        <f>IF('D4 GANIT'!M2="","",'D4 GANIT'!M2)</f>
        <v>સરવાળા અને બાદબાકી વચ્ચેના સંબંધને ઓળખે છે અને તેનો ઉપયોગ કરે છે. </v>
      </c>
      <c r="E17" s="159" t="str">
        <f t="shared" si="0"/>
        <v/>
      </c>
      <c r="F17" s="159" t="str">
        <f t="shared" si="1"/>
        <v>√</v>
      </c>
      <c r="G17" s="160" t="str">
        <f t="shared" si="2"/>
        <v/>
      </c>
      <c r="H17" s="152"/>
      <c r="I17" s="76"/>
      <c r="J17" s="109"/>
      <c r="K17" s="119">
        <v>4</v>
      </c>
      <c r="L17" s="162" t="str">
        <f>IF('VYAKTITV VIKAS'!F2="","",'VYAKTITV VIKAS'!F2)</f>
        <v xml:space="preserve">વર્ગ અને શાળાની સફાઈમાં ભાગ લે છે. </v>
      </c>
      <c r="M17" s="120" t="str">
        <f t="shared" si="3"/>
        <v/>
      </c>
      <c r="N17" s="120" t="str">
        <f t="shared" si="4"/>
        <v>√</v>
      </c>
      <c r="O17" s="121" t="str">
        <f t="shared" si="5"/>
        <v/>
      </c>
      <c r="P17" s="104"/>
      <c r="R17" s="62">
        <v>16</v>
      </c>
      <c r="S17" s="126" t="str">
        <f>IF($R$4="","",VLOOKUP($R$4,'D4 GANIT'!$A$4:$AA$63,'D3 BACK SIDE'!$R17,0))</f>
        <v>A</v>
      </c>
      <c r="T17" s="62"/>
      <c r="U17" s="62">
        <v>6</v>
      </c>
      <c r="V17" s="126" t="str">
        <f>IF($R$4="","",VLOOKUP($R$4,'VYAKTITV VIKAS'!$A$4:$N$63,$U17,0))</f>
        <v>B</v>
      </c>
      <c r="W17" s="157"/>
      <c r="X17" s="156"/>
    </row>
    <row r="18" spans="2:24" ht="32.25" customHeight="1">
      <c r="B18" s="78"/>
      <c r="C18" s="345">
        <v>10</v>
      </c>
      <c r="D18" s="339" t="str">
        <f>IF('D4 GANIT'!N2="","",'D4 GANIT'!N2)</f>
        <v>સાદા કોયડાઓને સમજે છે અને ઉકેલે છે. </v>
      </c>
      <c r="E18" s="341" t="str">
        <f t="shared" si="0"/>
        <v/>
      </c>
      <c r="F18" s="341" t="str">
        <f t="shared" si="1"/>
        <v/>
      </c>
      <c r="G18" s="343" t="str">
        <f t="shared" si="2"/>
        <v>√</v>
      </c>
      <c r="H18" s="152"/>
      <c r="I18" s="76"/>
      <c r="J18" s="109"/>
      <c r="K18" s="119">
        <v>5</v>
      </c>
      <c r="L18" s="162" t="str">
        <f>IF('VYAKTITV VIKAS'!G2="","",'VYAKTITV VIKAS'!G2)</f>
        <v xml:space="preserve">ઉત્સવો અને રાષ્ટ્રીય પર્વોની ઉજવણીમાં ભાગ લે છે. </v>
      </c>
      <c r="M18" s="120" t="str">
        <f t="shared" si="3"/>
        <v/>
      </c>
      <c r="N18" s="120" t="str">
        <f t="shared" si="4"/>
        <v>√</v>
      </c>
      <c r="O18" s="121" t="str">
        <f t="shared" si="5"/>
        <v/>
      </c>
      <c r="P18" s="104"/>
      <c r="R18" s="62">
        <v>17</v>
      </c>
      <c r="S18" s="126" t="str">
        <f>IF($R$4="","",VLOOKUP($R$4,'D4 GANIT'!$A$4:$AA$63,'D3 BACK SIDE'!$R18,0))</f>
        <v>B</v>
      </c>
      <c r="T18" s="62"/>
      <c r="U18" s="62">
        <v>7</v>
      </c>
      <c r="V18" s="126" t="str">
        <f>IF($R$4="","",VLOOKUP($R$4,'VYAKTITV VIKAS'!$A$4:$N$63,$U18,0))</f>
        <v>B</v>
      </c>
      <c r="W18" s="157"/>
      <c r="X18" s="156"/>
    </row>
    <row r="19" spans="2:24" ht="38.25" customHeight="1">
      <c r="B19" s="78"/>
      <c r="C19" s="346"/>
      <c r="D19" s="340"/>
      <c r="E19" s="342"/>
      <c r="F19" s="342"/>
      <c r="G19" s="344"/>
      <c r="H19" s="152"/>
      <c r="I19" s="76"/>
      <c r="J19" s="109"/>
      <c r="K19" s="119">
        <v>6</v>
      </c>
      <c r="L19" s="162" t="str">
        <f>IF('VYAKTITV VIKAS'!H2="","",'VYAKTITV VIKAS'!H2)</f>
        <v xml:space="preserve">રમતો અને પ્રવૃતિમાં ઉત્સાહ પૂર્વક ભાગ લે છે. </v>
      </c>
      <c r="M19" s="120" t="str">
        <f t="shared" si="3"/>
        <v/>
      </c>
      <c r="N19" s="120" t="str">
        <f t="shared" si="4"/>
        <v/>
      </c>
      <c r="O19" s="121" t="str">
        <f t="shared" si="5"/>
        <v>√</v>
      </c>
      <c r="P19" s="104"/>
      <c r="R19" s="62">
        <v>18</v>
      </c>
      <c r="S19" s="126" t="str">
        <f>IF($R$4="","",VLOOKUP($R$4,'D4 GANIT'!$A$4:$AA$63,'D3 BACK SIDE'!$R19,0))</f>
        <v>B</v>
      </c>
      <c r="T19" s="62"/>
      <c r="U19" s="62">
        <v>8</v>
      </c>
      <c r="V19" s="126" t="str">
        <f>IF($R$4="","",VLOOKUP($R$4,'VYAKTITV VIKAS'!$A$4:$N$63,$U19,0))</f>
        <v>C</v>
      </c>
      <c r="W19" s="157"/>
      <c r="X19" s="156"/>
    </row>
    <row r="20" spans="2:24" ht="54">
      <c r="B20" s="78"/>
      <c r="C20" s="154">
        <v>11</v>
      </c>
      <c r="D20" s="117" t="str">
        <f>IF('D4 GANIT'!O2="","",'D4 GANIT'!O2)</f>
        <v>૯૯ સુધીના સરળ ગુણાકારના પ્રશ્નો ઉકેલવા માટે પુનરાવર્તિત સરવાળાનો ઉપયોગ કરે છે. </v>
      </c>
      <c r="E20" s="120" t="str">
        <f>IF($R$4="","",IF($S16="A","√",""))</f>
        <v/>
      </c>
      <c r="F20" s="120" t="str">
        <f>IF($R$4="","",IF($S16="B","√",""))</f>
        <v/>
      </c>
      <c r="G20" s="163" t="str">
        <f>IF($R$4="","",IF($S16="C","√",""))</f>
        <v>√</v>
      </c>
      <c r="H20" s="152"/>
      <c r="I20" s="76"/>
      <c r="J20" s="109"/>
      <c r="K20" s="119">
        <v>7</v>
      </c>
      <c r="L20" s="162" t="str">
        <f>IF('VYAKTITV VIKAS'!I2="","",'VYAKTITV VIKAS'!I2)</f>
        <v xml:space="preserve">પ્રાર્થના સંમેલનમાં જોડાય છે. </v>
      </c>
      <c r="M20" s="120" t="str">
        <f t="shared" si="3"/>
        <v/>
      </c>
      <c r="N20" s="120" t="str">
        <f t="shared" si="4"/>
        <v/>
      </c>
      <c r="O20" s="121" t="str">
        <f t="shared" si="5"/>
        <v>√</v>
      </c>
      <c r="P20" s="104"/>
      <c r="R20" s="62">
        <v>19</v>
      </c>
      <c r="S20" s="126" t="str">
        <f>IF($R$4="","",VLOOKUP($R$4,'D4 GANIT'!$A$4:$AA$63,'D3 BACK SIDE'!$R20,0))</f>
        <v>B</v>
      </c>
      <c r="T20" s="62"/>
      <c r="U20" s="62">
        <v>9</v>
      </c>
      <c r="V20" s="126" t="str">
        <f>IF($R$4="","",VLOOKUP($R$4,'VYAKTITV VIKAS'!$A$4:$N$63,$U20,0))</f>
        <v>C</v>
      </c>
      <c r="W20" s="157"/>
      <c r="X20" s="156"/>
    </row>
    <row r="21" spans="2:24" ht="27">
      <c r="B21" s="78"/>
      <c r="C21" s="345">
        <v>12</v>
      </c>
      <c r="D21" s="339" t="str">
        <f>IF('D4 GANIT'!P2="","",'D4 GANIT'!P2)</f>
        <v>ભાગાકારના પ્રશ્નો ઉકેલવા માટે કેટલા જૂથ છે તે શોધવા માટે પુનરાવર્તિત બાદબાકીનો ઉપયોગ કરે છે.</v>
      </c>
      <c r="E21" s="341" t="str">
        <f>IF($R$4="","",IF($S17="A","√",""))</f>
        <v>√</v>
      </c>
      <c r="F21" s="341" t="str">
        <f>IF($R$4="","",IF($S17="B","√",""))</f>
        <v/>
      </c>
      <c r="G21" s="343" t="str">
        <f>IF($R$4="","",IF($S17="C","√",""))</f>
        <v/>
      </c>
      <c r="H21" s="152"/>
      <c r="I21" s="76"/>
      <c r="J21" s="109"/>
      <c r="K21" s="119">
        <v>8</v>
      </c>
      <c r="L21" s="162" t="str">
        <f>IF('VYAKTITV VIKAS'!J2="","",'VYAKTITV VIKAS'!J2)</f>
        <v xml:space="preserve">રસ પૂર્વક અવલોકન / નિરીક્ષાણ કરે છે. </v>
      </c>
      <c r="M21" s="120" t="str">
        <f t="shared" si="3"/>
        <v>√</v>
      </c>
      <c r="N21" s="120" t="str">
        <f t="shared" si="4"/>
        <v/>
      </c>
      <c r="O21" s="121" t="str">
        <f t="shared" si="5"/>
        <v/>
      </c>
      <c r="P21" s="104"/>
      <c r="R21" s="62">
        <v>20</v>
      </c>
      <c r="S21" s="126" t="str">
        <f>IF($R$4="","",VLOOKUP($R$4,'D4 GANIT'!$A$4:$AA$63,'D3 BACK SIDE'!$R21,0))</f>
        <v>C</v>
      </c>
      <c r="T21" s="62"/>
      <c r="U21" s="62">
        <v>10</v>
      </c>
      <c r="V21" s="126" t="str">
        <f>IF($R$4="","",VLOOKUP($R$4,'VYAKTITV VIKAS'!$A$4:$N$63,$U21,0))</f>
        <v>A</v>
      </c>
      <c r="W21" s="157"/>
      <c r="X21" s="156"/>
    </row>
    <row r="22" spans="2:24" ht="27">
      <c r="B22" s="78"/>
      <c r="C22" s="346"/>
      <c r="D22" s="340"/>
      <c r="E22" s="342"/>
      <c r="F22" s="342"/>
      <c r="G22" s="344"/>
      <c r="H22" s="152"/>
      <c r="I22" s="76"/>
      <c r="J22" s="109"/>
      <c r="K22" s="119">
        <v>9</v>
      </c>
      <c r="L22" s="162" t="str">
        <f>IF('VYAKTITV VIKAS'!K2="","",'VYAKTITV VIKAS'!K2)</f>
        <v xml:space="preserve">નવું જાણવાની જીજ્ઞાસા ધરાવે છે. </v>
      </c>
      <c r="M22" s="120" t="str">
        <f t="shared" si="3"/>
        <v/>
      </c>
      <c r="N22" s="120" t="str">
        <f t="shared" si="4"/>
        <v/>
      </c>
      <c r="O22" s="121" t="str">
        <f t="shared" si="5"/>
        <v>√</v>
      </c>
      <c r="P22" s="104"/>
      <c r="R22" s="62">
        <v>21</v>
      </c>
      <c r="S22" s="126" t="str">
        <f>IF($R$4="","",VLOOKUP($R$4,'D4 GANIT'!$A$4:$AA$63,'D3 BACK SIDE'!$R22,0))</f>
        <v>C</v>
      </c>
      <c r="T22" s="62"/>
      <c r="U22" s="62">
        <v>11</v>
      </c>
      <c r="V22" s="126" t="str">
        <f>IF($R$4="","",VLOOKUP($R$4,'VYAKTITV VIKAS'!$A$4:$N$63,$U22,0))</f>
        <v>C</v>
      </c>
      <c r="W22" s="157"/>
      <c r="X22" s="156"/>
    </row>
    <row r="23" spans="2:24" ht="57.75" customHeight="1">
      <c r="B23" s="78"/>
      <c r="C23" s="154">
        <v>13</v>
      </c>
      <c r="D23" s="117" t="str">
        <f>IF('D4 GANIT'!Q2="","",'D4 GANIT'!Q2)</f>
        <v>ત્રિપરિમાણીય અને દ્રિપરિમાણીય આકારોને તેમના નામ દ્વારા ઓળખે છે.</v>
      </c>
      <c r="E23" s="120" t="str">
        <f>IF($R$4="","",IF($S18="A","√",""))</f>
        <v/>
      </c>
      <c r="F23" s="120" t="str">
        <f>IF($R$4="","",IF($S18="B","√",""))</f>
        <v>√</v>
      </c>
      <c r="G23" s="163" t="str">
        <f>IF($R$4="","",IF($S18="C","√",""))</f>
        <v/>
      </c>
      <c r="H23" s="152"/>
      <c r="I23" s="76"/>
      <c r="J23" s="109"/>
      <c r="K23" s="119">
        <v>10</v>
      </c>
      <c r="L23" s="162" t="str">
        <f>IF('VYAKTITV VIKAS'!L2="","",'VYAKTITV VIKAS'!L2)</f>
        <v xml:space="preserve">પશુ પક્ષીઓ તરફ પ્રેમભાવ રાખે છે. </v>
      </c>
      <c r="M23" s="120" t="str">
        <f t="shared" si="3"/>
        <v/>
      </c>
      <c r="N23" s="120" t="str">
        <f t="shared" si="4"/>
        <v>√</v>
      </c>
      <c r="O23" s="121" t="str">
        <f t="shared" si="5"/>
        <v/>
      </c>
      <c r="P23" s="104"/>
      <c r="R23" s="62">
        <v>22</v>
      </c>
      <c r="S23" s="126" t="str">
        <f>IF($R$4="","",VLOOKUP($R$4,'D4 GANIT'!$A$4:$AA$63,'D3 BACK SIDE'!$R23,0))</f>
        <v>A</v>
      </c>
      <c r="T23" s="62"/>
      <c r="U23" s="62">
        <v>12</v>
      </c>
      <c r="V23" s="126" t="str">
        <f>IF($R$4="","",VLOOKUP($R$4,'VYAKTITV VIKAS'!$A$4:$N$63,$U23,0))</f>
        <v>B</v>
      </c>
      <c r="W23" s="157"/>
      <c r="X23" s="156"/>
    </row>
    <row r="24" spans="2:24" ht="27">
      <c r="B24" s="109"/>
      <c r="C24" s="337">
        <v>14</v>
      </c>
      <c r="D24" s="339" t="str">
        <f>IF('D4 GANIT'!R2="","",'D4 GANIT'!R2)</f>
        <v>સિધી અને વક્ર રેખાઓ વચ્ચે તફાવત કરે છે અને વિવિધ દિશાઓમાં સીધી રેખાઓ દોરે છે.</v>
      </c>
      <c r="E24" s="341" t="str">
        <f>IF($R$4="","",IF($S19="A","√",""))</f>
        <v/>
      </c>
      <c r="F24" s="341" t="str">
        <f>IF($R$4="","",IF($S19="B","√",""))</f>
        <v>√</v>
      </c>
      <c r="G24" s="343" t="str">
        <f>IF($R$4="","",IF($S19="C","√",""))</f>
        <v/>
      </c>
      <c r="H24" s="152"/>
      <c r="I24" s="76"/>
      <c r="J24" s="109"/>
      <c r="K24" s="119">
        <v>11</v>
      </c>
      <c r="L24" s="162" t="str">
        <f>IF('VYAKTITV VIKAS'!M2="","",'VYAKTITV VIKAS'!M2)</f>
        <v xml:space="preserve">વૃક્ષા અને ફૂલછોડને ઉછેરે છે અને તેમની માવજત કરે છે. </v>
      </c>
      <c r="M24" s="120" t="str">
        <f t="shared" si="3"/>
        <v/>
      </c>
      <c r="N24" s="120" t="str">
        <f t="shared" si="4"/>
        <v/>
      </c>
      <c r="O24" s="121" t="str">
        <f t="shared" si="5"/>
        <v>√</v>
      </c>
      <c r="P24" s="104"/>
      <c r="R24" s="62">
        <v>23</v>
      </c>
      <c r="S24" s="126" t="str">
        <f>IF($R$4="","",VLOOKUP($R$4,'D4 GANIT'!$A$4:$AA$63,'D3 BACK SIDE'!$R24,0))</f>
        <v>A</v>
      </c>
      <c r="T24" s="62"/>
      <c r="U24" s="62">
        <v>13</v>
      </c>
      <c r="V24" s="126" t="str">
        <f>IF($R$4="","",VLOOKUP($R$4,'VYAKTITV VIKAS'!$A$4:$N$63,$U24,0))</f>
        <v>C</v>
      </c>
      <c r="W24" s="157"/>
      <c r="X24" s="156"/>
    </row>
    <row r="25" spans="2:24" ht="28.5" customHeight="1">
      <c r="B25" s="109"/>
      <c r="C25" s="338"/>
      <c r="D25" s="340"/>
      <c r="E25" s="342"/>
      <c r="F25" s="342"/>
      <c r="G25" s="344"/>
      <c r="H25" s="152"/>
      <c r="I25" s="76"/>
      <c r="J25" s="109"/>
      <c r="K25" s="119">
        <v>12</v>
      </c>
      <c r="L25" s="162" t="str">
        <f>IF('VYAKTITV VIKAS'!N2="","",'VYAKTITV VIKAS'!N2)</f>
        <v xml:space="preserve">પોતાને ભાગે આવેલું કાર્ય ઉત્સાહ પૂર્વક કરે છે. </v>
      </c>
      <c r="M25" s="120" t="str">
        <f t="shared" si="3"/>
        <v/>
      </c>
      <c r="N25" s="120" t="str">
        <f t="shared" si="4"/>
        <v>√</v>
      </c>
      <c r="O25" s="121" t="str">
        <f t="shared" si="5"/>
        <v/>
      </c>
      <c r="P25" s="104"/>
      <c r="R25" s="173">
        <v>24</v>
      </c>
      <c r="S25" s="126" t="str">
        <f>IF($R$4="","",VLOOKUP($R$4,'D4 GANIT'!$A$4:$AA$63,'D3 BACK SIDE'!$R25,0))</f>
        <v>A</v>
      </c>
      <c r="T25" s="157"/>
      <c r="U25" s="62">
        <v>14</v>
      </c>
      <c r="V25" s="126" t="str">
        <f>IF($R$4="","",VLOOKUP($R$4,'VYAKTITV VIKAS'!$A$4:$N$63,$U25,0))</f>
        <v>B</v>
      </c>
      <c r="W25" s="157"/>
      <c r="X25" s="156"/>
    </row>
    <row r="26" spans="2:24" ht="27" customHeight="1">
      <c r="B26" s="78"/>
      <c r="C26" s="332">
        <v>15</v>
      </c>
      <c r="D26" s="333" t="str">
        <f>IF('D4 GANIT'!S2="","",'D4 GANIT'!S2)</f>
        <v>એક સમાન એકમોનો ઉપયોગ કરીને ટૂંકા અને લાંબા અંતરને માપે છે જે લાંબી લંબાઈ સુધી વિસ્તરે છે. </v>
      </c>
      <c r="E26" s="334" t="str">
        <f>IF($R$4="","",IF($S20="A","√",""))</f>
        <v/>
      </c>
      <c r="F26" s="334" t="str">
        <f>IF($R$4="","",IF($S20="B","√",""))</f>
        <v>√</v>
      </c>
      <c r="G26" s="335" t="str">
        <f>IF($R$4="","",IF($S20="C","√",""))</f>
        <v/>
      </c>
      <c r="H26" s="152"/>
      <c r="I26" s="76"/>
      <c r="J26" s="109"/>
      <c r="K26" s="122" t="s">
        <v>60</v>
      </c>
      <c r="L26" s="123">
        <f>IF('Data Entry'!B4="","",'Data Entry'!B4)</f>
        <v>45780</v>
      </c>
      <c r="M26" s="81"/>
      <c r="N26" s="81"/>
      <c r="O26" s="81"/>
      <c r="P26" s="104"/>
      <c r="R26" s="157"/>
      <c r="S26" s="157"/>
      <c r="T26" s="157"/>
      <c r="U26" s="157"/>
      <c r="V26" s="157"/>
      <c r="W26" s="157"/>
      <c r="X26" s="156"/>
    </row>
    <row r="27" spans="2:24" ht="39.75" customHeight="1">
      <c r="B27" s="78"/>
      <c r="C27" s="332"/>
      <c r="D27" s="333"/>
      <c r="E27" s="334"/>
      <c r="F27" s="334"/>
      <c r="G27" s="335"/>
      <c r="H27" s="152"/>
      <c r="I27" s="76"/>
      <c r="J27" s="109"/>
      <c r="K27" s="336" t="s">
        <v>125</v>
      </c>
      <c r="L27" s="336"/>
      <c r="M27" s="336"/>
      <c r="N27" s="336"/>
      <c r="O27" s="336"/>
      <c r="P27" s="104"/>
      <c r="R27" s="157"/>
      <c r="S27" s="157"/>
      <c r="T27" s="157"/>
      <c r="U27" s="157"/>
      <c r="V27" s="157"/>
      <c r="W27" s="157"/>
      <c r="X27" s="156"/>
    </row>
    <row r="28" spans="2:24" ht="41.25" customHeight="1" thickBot="1">
      <c r="B28" s="109"/>
      <c r="C28" s="169">
        <v>16</v>
      </c>
      <c r="D28" s="170" t="str">
        <f>IF('D4 GANIT'!T2="","",'D4 GANIT'!T2)</f>
        <v>એક સમાન બિન પ્રમાણિત એકમોનો ઉપયોગ કરીને પાત્રની લંબાઈ/  અંતર અને ગુંજાશનો અંદાજ કાઢે છે અને માપે છે.</v>
      </c>
      <c r="E28" s="171" t="str">
        <f>IF($R$4="","",IF($S21="A","√",""))</f>
        <v/>
      </c>
      <c r="F28" s="171" t="str">
        <f>IF($R$4="","",IF($S21="B","√",""))</f>
        <v/>
      </c>
      <c r="G28" s="172" t="str">
        <f>IF($R$4="","",IF($S21="C","√",""))</f>
        <v>√</v>
      </c>
      <c r="H28" s="109"/>
      <c r="I28" s="76"/>
      <c r="J28" s="109"/>
      <c r="K28" s="336"/>
      <c r="L28" s="336"/>
      <c r="M28" s="336"/>
      <c r="N28" s="336"/>
      <c r="O28" s="336"/>
      <c r="P28" s="104"/>
      <c r="R28" s="157"/>
      <c r="S28" s="157"/>
      <c r="T28" s="157"/>
      <c r="U28" s="157"/>
      <c r="V28" s="157"/>
      <c r="W28" s="157"/>
      <c r="X28" s="156"/>
    </row>
    <row r="29" spans="2:24" ht="12" customHeight="1" thickBot="1">
      <c r="B29" s="82"/>
      <c r="C29" s="83"/>
      <c r="D29" s="83"/>
      <c r="E29" s="83"/>
      <c r="F29" s="83"/>
      <c r="G29" s="83"/>
      <c r="H29" s="84"/>
      <c r="I29" s="76"/>
      <c r="J29" s="82"/>
      <c r="K29" s="106"/>
      <c r="L29" s="106"/>
      <c r="M29" s="106"/>
      <c r="N29" s="106"/>
      <c r="O29" s="106"/>
      <c r="P29" s="93"/>
      <c r="R29" s="157"/>
      <c r="S29" s="157"/>
      <c r="T29" s="157"/>
      <c r="U29" s="157"/>
      <c r="V29" s="157"/>
      <c r="W29" s="157"/>
      <c r="X29" s="156"/>
    </row>
    <row r="30" spans="2:24" ht="15.6">
      <c r="B30" s="58"/>
      <c r="C30" s="58"/>
      <c r="D30" s="85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R30" s="157"/>
      <c r="S30" s="157"/>
      <c r="T30" s="157"/>
      <c r="U30" s="157"/>
      <c r="V30" s="157"/>
      <c r="W30" s="157"/>
    </row>
    <row r="31" spans="2:24">
      <c r="R31" s="157"/>
      <c r="S31" s="157"/>
      <c r="T31" s="157"/>
      <c r="U31" s="157"/>
      <c r="V31" s="157"/>
      <c r="W31" s="157"/>
    </row>
    <row r="32" spans="2:24">
      <c r="R32" s="157"/>
      <c r="S32" s="157"/>
      <c r="T32" s="157"/>
      <c r="U32" s="157"/>
      <c r="V32" s="157"/>
      <c r="W32" s="157"/>
    </row>
    <row r="33" spans="18:23">
      <c r="R33" s="157"/>
      <c r="S33" s="157"/>
      <c r="T33" s="157"/>
      <c r="U33" s="157"/>
      <c r="V33" s="157"/>
      <c r="W33" s="157"/>
    </row>
    <row r="34" spans="18:23">
      <c r="R34" s="157"/>
      <c r="S34" s="157"/>
      <c r="T34" s="157"/>
      <c r="U34" s="157"/>
      <c r="V34" s="157"/>
      <c r="W34" s="157"/>
    </row>
    <row r="35" spans="18:23">
      <c r="R35" s="157"/>
      <c r="S35" s="157"/>
      <c r="T35" s="157"/>
      <c r="U35" s="157"/>
      <c r="V35" s="157"/>
      <c r="W35" s="157"/>
    </row>
    <row r="36" spans="18:23">
      <c r="R36" s="157"/>
      <c r="S36" s="157"/>
      <c r="T36" s="157"/>
      <c r="U36" s="157"/>
      <c r="V36" s="157"/>
      <c r="W36" s="157"/>
    </row>
    <row r="37" spans="18:23">
      <c r="R37" s="157"/>
      <c r="S37" s="157"/>
      <c r="T37" s="157"/>
      <c r="U37" s="157"/>
      <c r="V37" s="157"/>
      <c r="W37" s="157"/>
    </row>
  </sheetData>
  <sheetProtection algorithmName="SHA-512" hashValue="o/QXual++JSpSQN4UzOx1ryd5DLiSvXLrURQuJE5gAja20+GfcVh/IaD/GwFtCbK9JBwQCXqPqHCZiP6iehysw==" saltValue="PcY8q7Z/NtTziwxDNpl4zA==" spinCount="100000" sheet="1" objects="1" scenarios="1"/>
  <protectedRanges>
    <protectedRange sqref="R4" name="Range2"/>
  </protectedRanges>
  <mergeCells count="55">
    <mergeCell ref="K7:K8"/>
    <mergeCell ref="L7:L8"/>
    <mergeCell ref="M7:M8"/>
    <mergeCell ref="N7:N8"/>
    <mergeCell ref="O7:O8"/>
    <mergeCell ref="D8:D9"/>
    <mergeCell ref="C8:C9"/>
    <mergeCell ref="E8:E9"/>
    <mergeCell ref="F8:F9"/>
    <mergeCell ref="G8:G9"/>
    <mergeCell ref="C3:G3"/>
    <mergeCell ref="C4:G4"/>
    <mergeCell ref="K4:K5"/>
    <mergeCell ref="L4:L5"/>
    <mergeCell ref="E5:E6"/>
    <mergeCell ref="F5:F6"/>
    <mergeCell ref="G5:G6"/>
    <mergeCell ref="N4:N5"/>
    <mergeCell ref="O4:O5"/>
    <mergeCell ref="C5:C6"/>
    <mergeCell ref="D5:D6"/>
    <mergeCell ref="M4:M5"/>
    <mergeCell ref="G18:G19"/>
    <mergeCell ref="K10:O11"/>
    <mergeCell ref="C11:C12"/>
    <mergeCell ref="D11:D12"/>
    <mergeCell ref="E11:E12"/>
    <mergeCell ref="F11:F12"/>
    <mergeCell ref="G11:G12"/>
    <mergeCell ref="K12:K13"/>
    <mergeCell ref="L12:L13"/>
    <mergeCell ref="M12:M13"/>
    <mergeCell ref="N12:N13"/>
    <mergeCell ref="O12:O13"/>
    <mergeCell ref="R1:R3"/>
    <mergeCell ref="K27:O28"/>
    <mergeCell ref="C24:C25"/>
    <mergeCell ref="D24:D25"/>
    <mergeCell ref="E24:E25"/>
    <mergeCell ref="F24:F25"/>
    <mergeCell ref="G24:G25"/>
    <mergeCell ref="C21:C22"/>
    <mergeCell ref="D21:D22"/>
    <mergeCell ref="E21:E22"/>
    <mergeCell ref="F21:F22"/>
    <mergeCell ref="G21:G22"/>
    <mergeCell ref="C18:C19"/>
    <mergeCell ref="D18:D19"/>
    <mergeCell ref="E18:E19"/>
    <mergeCell ref="F18:F19"/>
    <mergeCell ref="C26:C27"/>
    <mergeCell ref="D26:D27"/>
    <mergeCell ref="E26:E27"/>
    <mergeCell ref="F26:F27"/>
    <mergeCell ref="G26:G27"/>
  </mergeCells>
  <dataValidations count="1">
    <dataValidation type="whole" allowBlank="1" showInputMessage="1" showErrorMessage="1" errorTitle="અમાન્ય એન્ટ્રી" error="કૃપા કરીને અંક દાખલ કરો._x000a__x000a_બ્રિજેશ પટેલ" promptTitle="હાજરી નંબર" prompt="વિદ્યાર્થીનો હાજરી નંબર દાખલ કરો." sqref="R4" xr:uid="{150CC004-BE00-4B95-9F2E-D29E9A0D1765}">
      <formula1>1</formula1>
      <formula2>60</formula2>
    </dataValidation>
  </dataValidations>
  <pageMargins left="0.51181102362204722" right="0.53" top="0.52" bottom="0.42" header="0.31496062992125984" footer="0.31496062992125984"/>
  <pageSetup paperSize="9" scale="48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5002C-893B-445C-9E16-9D91EA85D404}">
  <sheetPr>
    <tabColor rgb="FFFF00FF"/>
    <pageSetUpPr fitToPage="1"/>
  </sheetPr>
  <dimension ref="A1:R30"/>
  <sheetViews>
    <sheetView showGridLines="0" zoomScale="80" zoomScaleNormal="80" workbookViewId="0">
      <selection activeCell="A3" sqref="A3:R3"/>
    </sheetView>
  </sheetViews>
  <sheetFormatPr defaultRowHeight="14.4"/>
  <cols>
    <col min="7" max="7" width="12.109375" customWidth="1"/>
    <col min="9" max="9" width="12" customWidth="1"/>
    <col min="16" max="16" width="12.5546875" customWidth="1"/>
    <col min="18" max="18" width="11" customWidth="1"/>
  </cols>
  <sheetData>
    <row r="1" spans="1:18" ht="28.5" customHeight="1">
      <c r="A1" s="397" t="s">
        <v>176</v>
      </c>
      <c r="B1" s="397"/>
      <c r="C1" s="398" t="s">
        <v>162</v>
      </c>
      <c r="D1" s="398"/>
      <c r="E1" s="398"/>
      <c r="F1" s="398"/>
      <c r="G1" s="398"/>
      <c r="H1" s="398"/>
      <c r="I1" s="398"/>
      <c r="J1" s="398"/>
      <c r="K1" s="398"/>
      <c r="L1" s="398"/>
      <c r="M1" s="398"/>
      <c r="N1" s="398"/>
      <c r="O1" s="398"/>
      <c r="P1" s="399" t="s">
        <v>69</v>
      </c>
      <c r="Q1" s="400" t="str">
        <f>IF('Data Entry'!F3="","",'Data Entry'!F3&amp;" - "&amp;'Data Entry'!H3)</f>
        <v>2025 - 2026</v>
      </c>
      <c r="R1" s="400"/>
    </row>
    <row r="2" spans="1:18" ht="27" customHeight="1">
      <c r="A2" s="397" t="s">
        <v>175</v>
      </c>
      <c r="B2" s="397"/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398"/>
      <c r="N2" s="398"/>
      <c r="O2" s="398"/>
      <c r="P2" s="399"/>
      <c r="Q2" s="400"/>
      <c r="R2" s="400"/>
    </row>
    <row r="3" spans="1:18" ht="39.6">
      <c r="A3" s="396" t="s">
        <v>70</v>
      </c>
      <c r="B3" s="396"/>
      <c r="C3" s="396"/>
      <c r="D3" s="396"/>
      <c r="E3" s="396"/>
      <c r="F3" s="396"/>
      <c r="G3" s="396"/>
      <c r="H3" s="396"/>
      <c r="I3" s="396"/>
      <c r="J3" s="396"/>
      <c r="K3" s="396"/>
      <c r="L3" s="396"/>
      <c r="M3" s="396"/>
      <c r="N3" s="396"/>
      <c r="O3" s="396"/>
      <c r="P3" s="396"/>
      <c r="Q3" s="396"/>
      <c r="R3" s="396"/>
    </row>
    <row r="4" spans="1:18" ht="28.8">
      <c r="A4" s="378" t="s">
        <v>71</v>
      </c>
      <c r="B4" s="378"/>
      <c r="C4" s="379" t="str">
        <f>IF('Data Entry'!B2="","",'Data Entry'!B2)</f>
        <v>કુવાદરા પ્રાથમિક શાળા</v>
      </c>
      <c r="D4" s="379"/>
      <c r="E4" s="379"/>
      <c r="F4" s="379"/>
      <c r="G4" s="379"/>
      <c r="H4" s="379"/>
      <c r="I4" s="379"/>
      <c r="J4" s="379"/>
      <c r="K4" s="378" t="s">
        <v>72</v>
      </c>
      <c r="L4" s="378"/>
      <c r="M4" s="378"/>
      <c r="N4" s="379" t="str">
        <f>IF('Data Entry'!B3="","",'Data Entry'!B3)</f>
        <v>માણસા</v>
      </c>
      <c r="O4" s="379"/>
      <c r="P4" s="379"/>
      <c r="Q4" s="379"/>
      <c r="R4" s="379"/>
    </row>
    <row r="5" spans="1:18" ht="6.9" customHeight="1">
      <c r="A5" s="131"/>
      <c r="B5" s="131"/>
      <c r="C5" s="145"/>
      <c r="D5" s="145"/>
      <c r="E5" s="145"/>
      <c r="F5" s="145"/>
      <c r="G5" s="145"/>
      <c r="H5" s="145"/>
      <c r="I5" s="145"/>
      <c r="J5" s="145"/>
      <c r="K5" s="131"/>
      <c r="L5" s="131"/>
      <c r="M5" s="131"/>
      <c r="N5" s="145"/>
      <c r="O5" s="145"/>
      <c r="P5" s="145"/>
      <c r="Q5" s="145"/>
      <c r="R5" s="145"/>
    </row>
    <row r="6" spans="1:18" ht="28.8">
      <c r="A6" s="378" t="s">
        <v>73</v>
      </c>
      <c r="B6" s="378"/>
      <c r="C6" s="379" t="str">
        <f>IF('Data Entry'!D2="","",'Data Entry'!D2)</f>
        <v>કુવાદરા</v>
      </c>
      <c r="D6" s="379"/>
      <c r="E6" s="379"/>
      <c r="F6" s="379"/>
      <c r="G6" s="379"/>
      <c r="H6" s="146"/>
      <c r="I6" s="146"/>
      <c r="J6" s="146"/>
      <c r="K6" s="378" t="s">
        <v>74</v>
      </c>
      <c r="L6" s="378"/>
      <c r="M6" s="378"/>
      <c r="N6" s="379" t="str">
        <f>IF('Data Entry'!D3="","",'Data Entry'!D3)</f>
        <v>ગાંધીનગર</v>
      </c>
      <c r="O6" s="379"/>
      <c r="P6" s="379"/>
      <c r="Q6" s="379"/>
      <c r="R6" s="379"/>
    </row>
    <row r="7" spans="1:18" ht="6.9" customHeight="1">
      <c r="A7" s="131"/>
      <c r="B7" s="131"/>
      <c r="C7" s="145"/>
      <c r="D7" s="145"/>
      <c r="E7" s="145"/>
      <c r="F7" s="145"/>
      <c r="G7" s="145"/>
      <c r="H7" s="146"/>
      <c r="I7" s="146"/>
      <c r="J7" s="146"/>
      <c r="K7" s="131"/>
      <c r="L7" s="131"/>
      <c r="M7" s="131"/>
      <c r="N7" s="145"/>
      <c r="O7" s="145"/>
      <c r="P7" s="145"/>
      <c r="Q7" s="145"/>
      <c r="R7" s="145"/>
    </row>
    <row r="8" spans="1:18" ht="27">
      <c r="A8" s="378" t="s">
        <v>75</v>
      </c>
      <c r="B8" s="378"/>
      <c r="C8" s="394">
        <f>IF('Data Entry'!J2="","",'Data Entry'!J2)</f>
        <v>2</v>
      </c>
      <c r="D8" s="394"/>
      <c r="E8" s="147"/>
      <c r="F8" s="132"/>
      <c r="G8" s="378" t="s">
        <v>76</v>
      </c>
      <c r="H8" s="378"/>
      <c r="I8" s="130" t="str">
        <f>IF('Data Entry'!J3="","",'Data Entry'!J3)</f>
        <v>અ</v>
      </c>
      <c r="J8" s="132"/>
      <c r="K8" s="378" t="s">
        <v>77</v>
      </c>
      <c r="L8" s="378"/>
      <c r="M8" s="378"/>
      <c r="N8" s="395">
        <f>IF('Data Entry'!B4="","",'Data Entry'!B4)</f>
        <v>45780</v>
      </c>
      <c r="O8" s="395"/>
      <c r="P8" s="395"/>
      <c r="Q8" s="395"/>
      <c r="R8" s="395"/>
    </row>
    <row r="9" spans="1:18" ht="6.9" customHeight="1">
      <c r="A9" s="131"/>
      <c r="B9" s="131"/>
      <c r="C9" s="148"/>
      <c r="D9" s="148"/>
      <c r="E9" s="147"/>
      <c r="F9" s="132"/>
      <c r="G9" s="149"/>
      <c r="H9" s="149"/>
      <c r="I9" s="129"/>
      <c r="J9" s="132"/>
      <c r="K9" s="131"/>
      <c r="L9" s="131"/>
      <c r="M9" s="131"/>
      <c r="N9" s="150"/>
      <c r="O9" s="150"/>
      <c r="P9" s="150"/>
      <c r="Q9" s="150"/>
      <c r="R9" s="150"/>
    </row>
    <row r="10" spans="1:18" ht="28.8">
      <c r="A10" s="378" t="s">
        <v>78</v>
      </c>
      <c r="B10" s="378"/>
      <c r="C10" s="379" t="str">
        <f>IF('Data Entry'!L2="","",'Data Entry'!L2)</f>
        <v>પટેલ બ્રિજેશકુમાર કે.</v>
      </c>
      <c r="D10" s="379"/>
      <c r="E10" s="379"/>
      <c r="F10" s="379"/>
      <c r="G10" s="379"/>
      <c r="H10" s="379"/>
      <c r="I10" s="379"/>
      <c r="J10" s="379"/>
      <c r="K10" s="378" t="s">
        <v>79</v>
      </c>
      <c r="L10" s="378"/>
      <c r="M10" s="378"/>
      <c r="N10" s="379" t="str">
        <f>IF('Data Entry'!H2="","",'Data Entry'!H2)</f>
        <v>લોદરા</v>
      </c>
      <c r="O10" s="379"/>
      <c r="P10" s="379"/>
      <c r="Q10" s="379"/>
      <c r="R10" s="379"/>
    </row>
    <row r="11" spans="1:18" ht="21" thickBot="1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2"/>
      <c r="O11" s="72"/>
      <c r="P11" s="72"/>
      <c r="Q11" s="72"/>
      <c r="R11" s="72"/>
    </row>
    <row r="12" spans="1:18" ht="27">
      <c r="A12" s="391" t="s">
        <v>80</v>
      </c>
      <c r="B12" s="377"/>
      <c r="C12" s="377" t="s">
        <v>81</v>
      </c>
      <c r="D12" s="377"/>
      <c r="E12" s="377"/>
      <c r="F12" s="377" t="s">
        <v>82</v>
      </c>
      <c r="G12" s="377"/>
      <c r="H12" s="377"/>
      <c r="I12" s="377" t="s">
        <v>83</v>
      </c>
      <c r="J12" s="377"/>
      <c r="K12" s="377"/>
      <c r="L12" s="377" t="s">
        <v>84</v>
      </c>
      <c r="M12" s="377"/>
      <c r="N12" s="377"/>
      <c r="O12" s="377" t="s">
        <v>85</v>
      </c>
      <c r="P12" s="377"/>
      <c r="Q12" s="377"/>
      <c r="R12" s="380" t="s">
        <v>86</v>
      </c>
    </row>
    <row r="13" spans="1:18" ht="27">
      <c r="A13" s="392"/>
      <c r="B13" s="393"/>
      <c r="C13" s="144" t="s">
        <v>87</v>
      </c>
      <c r="D13" s="144" t="s">
        <v>88</v>
      </c>
      <c r="E13" s="144" t="s">
        <v>89</v>
      </c>
      <c r="F13" s="144" t="s">
        <v>87</v>
      </c>
      <c r="G13" s="144" t="s">
        <v>88</v>
      </c>
      <c r="H13" s="144" t="s">
        <v>89</v>
      </c>
      <c r="I13" s="144" t="s">
        <v>87</v>
      </c>
      <c r="J13" s="144" t="s">
        <v>88</v>
      </c>
      <c r="K13" s="144" t="s">
        <v>89</v>
      </c>
      <c r="L13" s="144" t="s">
        <v>87</v>
      </c>
      <c r="M13" s="144" t="s">
        <v>88</v>
      </c>
      <c r="N13" s="144" t="s">
        <v>89</v>
      </c>
      <c r="O13" s="144" t="s">
        <v>87</v>
      </c>
      <c r="P13" s="144" t="s">
        <v>88</v>
      </c>
      <c r="Q13" s="144" t="s">
        <v>89</v>
      </c>
      <c r="R13" s="381"/>
    </row>
    <row r="14" spans="1:18" ht="27.6" thickBot="1">
      <c r="A14" s="382" t="s">
        <v>90</v>
      </c>
      <c r="B14" s="383"/>
      <c r="C14" s="133">
        <f>COUNTIFS('Data Entry'!$K$8:$K$67,"SC",'Data Entry'!$L$8:$L$67,"Boy")</f>
        <v>0</v>
      </c>
      <c r="D14" s="133">
        <f>COUNTIFS('Data Entry'!$K$8:$K$67,"SC",'Data Entry'!$L$8:$L$67,"Girl")</f>
        <v>1</v>
      </c>
      <c r="E14" s="143">
        <f>IF(AND(C14="",D14=""),"",C14+D14)</f>
        <v>1</v>
      </c>
      <c r="F14" s="133">
        <f>COUNTIFS('Data Entry'!$K$8:$K$67,"ST",'Data Entry'!$L$8:$L$67,"Boy")</f>
        <v>0</v>
      </c>
      <c r="G14" s="133">
        <f>COUNTIFS('Data Entry'!$K$8:$K$67,"ST",'Data Entry'!$L$8:$L$67,"Girl")</f>
        <v>1</v>
      </c>
      <c r="H14" s="143">
        <f>IF(AND(F14="",G14=""),"",F14+G14)</f>
        <v>1</v>
      </c>
      <c r="I14" s="133">
        <f>COUNTIFS('Data Entry'!$K$8:$K$67,"OBC",'Data Entry'!$L$8:$L$67,"Boy")</f>
        <v>1</v>
      </c>
      <c r="J14" s="133">
        <f>COUNTIFS('Data Entry'!$K$8:$K$67,"OBC",'Data Entry'!$L$8:$L$67,"Girl")</f>
        <v>0</v>
      </c>
      <c r="K14" s="143">
        <f>IF(AND(I14="",J14=""),"",I14+J14)</f>
        <v>1</v>
      </c>
      <c r="L14" s="133">
        <f>COUNTIFS('Data Entry'!$K$8:$K$67,"GEN",'Data Entry'!$L$8:$L$67,"Boy")</f>
        <v>1</v>
      </c>
      <c r="M14" s="133">
        <f>COUNTIFS('Data Entry'!$K$8:$K$67,"GEN",'Data Entry'!$L$8:$L$67,"Girl")</f>
        <v>0</v>
      </c>
      <c r="N14" s="143">
        <f>IF(AND(L14="",M14=""),"",L14+M14)</f>
        <v>1</v>
      </c>
      <c r="O14" s="133">
        <f>IF(AND(C14="",F14="",I14="",L14=""),"",C14+F14+I14+L14)</f>
        <v>2</v>
      </c>
      <c r="P14" s="133">
        <f>IF(AND(D14="",G14="",J14="",M14=""),"",D14+G14+J14+M14)</f>
        <v>2</v>
      </c>
      <c r="Q14" s="143">
        <f>IF(AND(O14="",P14=""),"",O14+P14)</f>
        <v>4</v>
      </c>
      <c r="R14" s="73"/>
    </row>
    <row r="15" spans="1:18" ht="21" thickBot="1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</row>
    <row r="16" spans="1:18" ht="33" customHeight="1">
      <c r="A16" s="384" t="s">
        <v>91</v>
      </c>
      <c r="B16" s="385"/>
      <c r="C16" s="385"/>
      <c r="D16" s="385"/>
      <c r="E16" s="385"/>
      <c r="F16" s="385"/>
      <c r="G16" s="386"/>
      <c r="H16" s="387" t="s">
        <v>90</v>
      </c>
      <c r="I16" s="388"/>
      <c r="J16" s="389" t="s">
        <v>92</v>
      </c>
      <c r="K16" s="389"/>
      <c r="L16" s="389"/>
      <c r="M16" s="389"/>
      <c r="N16" s="389"/>
      <c r="O16" s="389"/>
      <c r="P16" s="390"/>
      <c r="Q16" s="387" t="s">
        <v>90</v>
      </c>
      <c r="R16" s="388"/>
    </row>
    <row r="17" spans="1:18" ht="24.6">
      <c r="A17" s="134">
        <v>1</v>
      </c>
      <c r="B17" s="363" t="s">
        <v>93</v>
      </c>
      <c r="C17" s="363"/>
      <c r="D17" s="363"/>
      <c r="E17" s="363"/>
      <c r="F17" s="363"/>
      <c r="G17" s="364"/>
      <c r="H17" s="365"/>
      <c r="I17" s="366"/>
      <c r="J17" s="136">
        <v>1</v>
      </c>
      <c r="K17" s="363" t="s">
        <v>94</v>
      </c>
      <c r="L17" s="363"/>
      <c r="M17" s="363"/>
      <c r="N17" s="363"/>
      <c r="O17" s="363"/>
      <c r="P17" s="364"/>
      <c r="Q17" s="365"/>
      <c r="R17" s="366"/>
    </row>
    <row r="18" spans="1:18" ht="24.6">
      <c r="A18" s="134">
        <v>2</v>
      </c>
      <c r="B18" s="363" t="s">
        <v>95</v>
      </c>
      <c r="C18" s="363"/>
      <c r="D18" s="363"/>
      <c r="E18" s="363"/>
      <c r="F18" s="363"/>
      <c r="G18" s="364"/>
      <c r="H18" s="365"/>
      <c r="I18" s="366"/>
      <c r="J18" s="136">
        <v>2</v>
      </c>
      <c r="K18" s="363" t="s">
        <v>96</v>
      </c>
      <c r="L18" s="363"/>
      <c r="M18" s="363"/>
      <c r="N18" s="363"/>
      <c r="O18" s="363"/>
      <c r="P18" s="364"/>
      <c r="Q18" s="365"/>
      <c r="R18" s="366"/>
    </row>
    <row r="19" spans="1:18" ht="24.6">
      <c r="A19" s="134">
        <v>3</v>
      </c>
      <c r="B19" s="363" t="s">
        <v>97</v>
      </c>
      <c r="C19" s="363"/>
      <c r="D19" s="363"/>
      <c r="E19" s="363"/>
      <c r="F19" s="363"/>
      <c r="G19" s="364"/>
      <c r="H19" s="365"/>
      <c r="I19" s="366"/>
      <c r="J19" s="136">
        <v>3</v>
      </c>
      <c r="K19" s="363" t="s">
        <v>97</v>
      </c>
      <c r="L19" s="363"/>
      <c r="M19" s="363"/>
      <c r="N19" s="363"/>
      <c r="O19" s="363"/>
      <c r="P19" s="364"/>
      <c r="Q19" s="365"/>
      <c r="R19" s="366"/>
    </row>
    <row r="20" spans="1:18" ht="24.6">
      <c r="A20" s="134">
        <v>4</v>
      </c>
      <c r="B20" s="363" t="s">
        <v>98</v>
      </c>
      <c r="C20" s="363"/>
      <c r="D20" s="363"/>
      <c r="E20" s="363"/>
      <c r="F20" s="363"/>
      <c r="G20" s="364"/>
      <c r="H20" s="365"/>
      <c r="I20" s="366"/>
      <c r="J20" s="136">
        <v>4</v>
      </c>
      <c r="K20" s="363" t="s">
        <v>99</v>
      </c>
      <c r="L20" s="363"/>
      <c r="M20" s="363"/>
      <c r="N20" s="363"/>
      <c r="O20" s="363"/>
      <c r="P20" s="364"/>
      <c r="Q20" s="365"/>
      <c r="R20" s="366"/>
    </row>
    <row r="21" spans="1:18" ht="24.6">
      <c r="A21" s="134">
        <v>5</v>
      </c>
      <c r="B21" s="363" t="s">
        <v>100</v>
      </c>
      <c r="C21" s="363"/>
      <c r="D21" s="363"/>
      <c r="E21" s="363"/>
      <c r="F21" s="363"/>
      <c r="G21" s="364"/>
      <c r="H21" s="365"/>
      <c r="I21" s="366"/>
      <c r="J21" s="136">
        <v>5</v>
      </c>
      <c r="K21" s="363" t="s">
        <v>101</v>
      </c>
      <c r="L21" s="363"/>
      <c r="M21" s="363"/>
      <c r="N21" s="363"/>
      <c r="O21" s="363"/>
      <c r="P21" s="364"/>
      <c r="Q21" s="365"/>
      <c r="R21" s="366"/>
    </row>
    <row r="22" spans="1:18" ht="24.6">
      <c r="A22" s="134">
        <v>6</v>
      </c>
      <c r="B22" s="363" t="s">
        <v>102</v>
      </c>
      <c r="C22" s="363"/>
      <c r="D22" s="363"/>
      <c r="E22" s="363"/>
      <c r="F22" s="363"/>
      <c r="G22" s="364"/>
      <c r="H22" s="365"/>
      <c r="I22" s="366"/>
      <c r="J22" s="136">
        <v>6</v>
      </c>
      <c r="K22" s="363" t="s">
        <v>103</v>
      </c>
      <c r="L22" s="363"/>
      <c r="M22" s="363"/>
      <c r="N22" s="363"/>
      <c r="O22" s="363"/>
      <c r="P22" s="364"/>
      <c r="Q22" s="365"/>
      <c r="R22" s="366"/>
    </row>
    <row r="23" spans="1:18" ht="24.6">
      <c r="A23" s="134">
        <v>7</v>
      </c>
      <c r="B23" s="363" t="s">
        <v>104</v>
      </c>
      <c r="C23" s="363"/>
      <c r="D23" s="363"/>
      <c r="E23" s="363"/>
      <c r="F23" s="363"/>
      <c r="G23" s="364"/>
      <c r="H23" s="365"/>
      <c r="I23" s="366"/>
      <c r="J23" s="136">
        <v>7</v>
      </c>
      <c r="K23" s="363" t="s">
        <v>105</v>
      </c>
      <c r="L23" s="363"/>
      <c r="M23" s="363"/>
      <c r="N23" s="363"/>
      <c r="O23" s="363"/>
      <c r="P23" s="364"/>
      <c r="Q23" s="365"/>
      <c r="R23" s="366"/>
    </row>
    <row r="24" spans="1:18" ht="24.6">
      <c r="A24" s="134">
        <v>8</v>
      </c>
      <c r="B24" s="363" t="s">
        <v>106</v>
      </c>
      <c r="C24" s="363"/>
      <c r="D24" s="363"/>
      <c r="E24" s="363"/>
      <c r="F24" s="363"/>
      <c r="G24" s="364"/>
      <c r="H24" s="365"/>
      <c r="I24" s="366"/>
      <c r="J24" s="136">
        <v>8</v>
      </c>
      <c r="K24" s="363" t="s">
        <v>177</v>
      </c>
      <c r="L24" s="363"/>
      <c r="M24" s="363"/>
      <c r="N24" s="363"/>
      <c r="O24" s="363"/>
      <c r="P24" s="364"/>
      <c r="Q24" s="365"/>
      <c r="R24" s="366"/>
    </row>
    <row r="25" spans="1:18" ht="24.6">
      <c r="A25" s="134">
        <v>9</v>
      </c>
      <c r="B25" s="363" t="s">
        <v>108</v>
      </c>
      <c r="C25" s="363"/>
      <c r="D25" s="363"/>
      <c r="E25" s="363"/>
      <c r="F25" s="363"/>
      <c r="G25" s="364"/>
      <c r="H25" s="375"/>
      <c r="I25" s="376"/>
      <c r="J25" s="136">
        <v>9</v>
      </c>
      <c r="K25" s="363" t="s">
        <v>109</v>
      </c>
      <c r="L25" s="363"/>
      <c r="M25" s="363"/>
      <c r="N25" s="363"/>
      <c r="O25" s="363"/>
      <c r="P25" s="364"/>
      <c r="Q25" s="375"/>
      <c r="R25" s="376"/>
    </row>
    <row r="26" spans="1:18" ht="24.6">
      <c r="A26" s="134">
        <v>10</v>
      </c>
      <c r="B26" s="363" t="s">
        <v>107</v>
      </c>
      <c r="C26" s="363"/>
      <c r="D26" s="363"/>
      <c r="E26" s="363"/>
      <c r="F26" s="363"/>
      <c r="G26" s="364"/>
      <c r="H26" s="375"/>
      <c r="I26" s="376"/>
      <c r="J26" s="136">
        <v>10</v>
      </c>
      <c r="K26" s="363" t="s">
        <v>110</v>
      </c>
      <c r="L26" s="363"/>
      <c r="M26" s="363"/>
      <c r="N26" s="363"/>
      <c r="O26" s="363"/>
      <c r="P26" s="364"/>
      <c r="Q26" s="375"/>
      <c r="R26" s="376"/>
    </row>
    <row r="27" spans="1:18" ht="24.6">
      <c r="A27" s="134">
        <v>11</v>
      </c>
      <c r="B27" s="363" t="s">
        <v>111</v>
      </c>
      <c r="C27" s="363"/>
      <c r="D27" s="363"/>
      <c r="E27" s="363"/>
      <c r="F27" s="363"/>
      <c r="G27" s="364"/>
      <c r="H27" s="365"/>
      <c r="I27" s="366"/>
      <c r="J27" s="136">
        <v>11</v>
      </c>
      <c r="K27" s="363" t="s">
        <v>112</v>
      </c>
      <c r="L27" s="363"/>
      <c r="M27" s="363"/>
      <c r="N27" s="363"/>
      <c r="O27" s="363"/>
      <c r="P27" s="364"/>
      <c r="Q27" s="365"/>
      <c r="R27" s="366"/>
    </row>
    <row r="28" spans="1:18" ht="24.6">
      <c r="A28" s="134">
        <v>12</v>
      </c>
      <c r="B28" s="363" t="s">
        <v>113</v>
      </c>
      <c r="C28" s="363"/>
      <c r="D28" s="363"/>
      <c r="E28" s="363"/>
      <c r="F28" s="363"/>
      <c r="G28" s="364"/>
      <c r="H28" s="365"/>
      <c r="I28" s="366"/>
      <c r="J28" s="136">
        <v>12</v>
      </c>
      <c r="K28" s="363" t="s">
        <v>107</v>
      </c>
      <c r="L28" s="363"/>
      <c r="M28" s="363"/>
      <c r="N28" s="363"/>
      <c r="O28" s="363"/>
      <c r="P28" s="364"/>
      <c r="Q28" s="373"/>
      <c r="R28" s="374"/>
    </row>
    <row r="29" spans="1:18" ht="24.6">
      <c r="A29" s="134">
        <v>13</v>
      </c>
      <c r="B29" s="363" t="s">
        <v>114</v>
      </c>
      <c r="C29" s="363"/>
      <c r="D29" s="363"/>
      <c r="E29" s="363"/>
      <c r="F29" s="363"/>
      <c r="G29" s="364"/>
      <c r="H29" s="365"/>
      <c r="I29" s="366"/>
      <c r="J29" s="136">
        <v>13</v>
      </c>
      <c r="K29" s="363" t="s">
        <v>178</v>
      </c>
      <c r="L29" s="363"/>
      <c r="M29" s="363"/>
      <c r="N29" s="363"/>
      <c r="O29" s="363"/>
      <c r="P29" s="364"/>
      <c r="Q29" s="373"/>
      <c r="R29" s="374"/>
    </row>
    <row r="30" spans="1:18" ht="25.2" thickBot="1">
      <c r="A30" s="135">
        <v>14</v>
      </c>
      <c r="B30" s="367" t="s">
        <v>115</v>
      </c>
      <c r="C30" s="367"/>
      <c r="D30" s="367"/>
      <c r="E30" s="367"/>
      <c r="F30" s="367"/>
      <c r="G30" s="368"/>
      <c r="H30" s="369"/>
      <c r="I30" s="370"/>
      <c r="J30" s="137">
        <v>14</v>
      </c>
      <c r="K30" s="367" t="s">
        <v>179</v>
      </c>
      <c r="L30" s="367"/>
      <c r="M30" s="367"/>
      <c r="N30" s="367"/>
      <c r="O30" s="367"/>
      <c r="P30" s="368"/>
      <c r="Q30" s="371"/>
      <c r="R30" s="372"/>
    </row>
  </sheetData>
  <sheetProtection algorithmName="SHA-512" hashValue="NWWP1aklsIMBcR0CA9Ni5LvcWzD2txTtz43pw/Zwdo9rV2SBU6f7Riq99/M5pqOT8rcs5r+Exuk4Ivjppb41qA==" saltValue="mhhM9nBGIeHP8SY4Mv7x3g==" spinCount="100000" sheet="1" objects="1" scenarios="1"/>
  <protectedRanges>
    <protectedRange sqref="H17:I30 Q17:R30" name="Range2"/>
  </protectedRanges>
  <mergeCells count="91">
    <mergeCell ref="A4:B4"/>
    <mergeCell ref="C4:J4"/>
    <mergeCell ref="K4:M4"/>
    <mergeCell ref="N4:R4"/>
    <mergeCell ref="A6:B6"/>
    <mergeCell ref="C6:G6"/>
    <mergeCell ref="K6:M6"/>
    <mergeCell ref="N6:R6"/>
    <mergeCell ref="A3:R3"/>
    <mergeCell ref="A1:B1"/>
    <mergeCell ref="C1:O2"/>
    <mergeCell ref="P1:P2"/>
    <mergeCell ref="Q1:R2"/>
    <mergeCell ref="A2:B2"/>
    <mergeCell ref="A8:B8"/>
    <mergeCell ref="C8:D8"/>
    <mergeCell ref="G8:H8"/>
    <mergeCell ref="K8:M8"/>
    <mergeCell ref="N8:R8"/>
    <mergeCell ref="A10:B10"/>
    <mergeCell ref="C10:J10"/>
    <mergeCell ref="B17:G17"/>
    <mergeCell ref="H17:I17"/>
    <mergeCell ref="K17:P17"/>
    <mergeCell ref="K10:M10"/>
    <mergeCell ref="N10:R10"/>
    <mergeCell ref="Q17:R17"/>
    <mergeCell ref="R12:R13"/>
    <mergeCell ref="A14:B14"/>
    <mergeCell ref="A16:G16"/>
    <mergeCell ref="H16:I16"/>
    <mergeCell ref="J16:P16"/>
    <mergeCell ref="Q16:R16"/>
    <mergeCell ref="A12:B13"/>
    <mergeCell ref="C12:E12"/>
    <mergeCell ref="F12:H12"/>
    <mergeCell ref="I12:K12"/>
    <mergeCell ref="L12:N12"/>
    <mergeCell ref="O12:Q12"/>
    <mergeCell ref="B18:G18"/>
    <mergeCell ref="H18:I18"/>
    <mergeCell ref="K18:P18"/>
    <mergeCell ref="Q18:R18"/>
    <mergeCell ref="B19:G19"/>
    <mergeCell ref="H19:I19"/>
    <mergeCell ref="K19:P19"/>
    <mergeCell ref="Q19:R19"/>
    <mergeCell ref="B20:G20"/>
    <mergeCell ref="H20:I20"/>
    <mergeCell ref="K20:P20"/>
    <mergeCell ref="Q20:R20"/>
    <mergeCell ref="B21:G21"/>
    <mergeCell ref="H21:I21"/>
    <mergeCell ref="K21:P21"/>
    <mergeCell ref="Q21:R21"/>
    <mergeCell ref="B22:G22"/>
    <mergeCell ref="H22:I22"/>
    <mergeCell ref="K22:P22"/>
    <mergeCell ref="Q22:R22"/>
    <mergeCell ref="B23:G23"/>
    <mergeCell ref="H23:I23"/>
    <mergeCell ref="K23:P23"/>
    <mergeCell ref="Q23:R23"/>
    <mergeCell ref="B24:G24"/>
    <mergeCell ref="H24:I24"/>
    <mergeCell ref="K24:P24"/>
    <mergeCell ref="Q24:R24"/>
    <mergeCell ref="B25:G25"/>
    <mergeCell ref="H25:I25"/>
    <mergeCell ref="K25:P25"/>
    <mergeCell ref="Q25:R25"/>
    <mergeCell ref="B26:G26"/>
    <mergeCell ref="H26:I26"/>
    <mergeCell ref="K26:P26"/>
    <mergeCell ref="Q26:R26"/>
    <mergeCell ref="B27:G27"/>
    <mergeCell ref="H27:I27"/>
    <mergeCell ref="K27:P27"/>
    <mergeCell ref="Q27:R27"/>
    <mergeCell ref="B30:G30"/>
    <mergeCell ref="H30:I30"/>
    <mergeCell ref="K30:P30"/>
    <mergeCell ref="Q30:R30"/>
    <mergeCell ref="B28:G28"/>
    <mergeCell ref="H28:I28"/>
    <mergeCell ref="K28:P28"/>
    <mergeCell ref="Q28:R28"/>
    <mergeCell ref="B29:G29"/>
    <mergeCell ref="H29:I29"/>
    <mergeCell ref="K29:P29"/>
    <mergeCell ref="Q29:R29"/>
  </mergeCells>
  <conditionalFormatting sqref="H17:I30 Q17:R30 K28:P30">
    <cfRule type="containsBlanks" dxfId="2" priority="1">
      <formula>LEN(TRIM(H17))=0</formula>
    </cfRule>
  </conditionalFormatting>
  <pageMargins left="0.70866141732283472" right="0.70866141732283472" top="0.59055118110236227" bottom="0.55118110236220474" header="0.31496062992125984" footer="0.31496062992125984"/>
  <pageSetup paperSize="9" scale="74" orientation="landscape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2BC3-1535-485F-A5A8-64356B103B9B}">
  <sheetPr>
    <tabColor rgb="FF66FFFF"/>
  </sheetPr>
  <dimension ref="A1:AB25"/>
  <sheetViews>
    <sheetView showGridLines="0" workbookViewId="0">
      <selection activeCell="Z4" sqref="Z4:AB6"/>
    </sheetView>
  </sheetViews>
  <sheetFormatPr defaultRowHeight="14.4"/>
  <cols>
    <col min="1" max="1" width="2.6640625" customWidth="1"/>
    <col min="2" max="2" width="10.5546875" customWidth="1"/>
    <col min="3" max="3" width="4.44140625" customWidth="1"/>
    <col min="4" max="4" width="3.88671875" customWidth="1"/>
    <col min="5" max="20" width="4.33203125" customWidth="1"/>
    <col min="21" max="21" width="7.44140625" customWidth="1"/>
    <col min="22" max="22" width="2.6640625" customWidth="1"/>
  </cols>
  <sheetData>
    <row r="1" spans="1:28">
      <c r="A1" s="179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</row>
    <row r="2" spans="1:28" ht="6" customHeight="1">
      <c r="A2" s="179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</row>
    <row r="3" spans="1:28" ht="33" customHeight="1">
      <c r="A3" s="179"/>
      <c r="B3" s="425" t="s">
        <v>256</v>
      </c>
      <c r="C3" s="425"/>
      <c r="D3" s="425"/>
      <c r="E3" s="425"/>
      <c r="F3" s="425"/>
      <c r="G3" s="425"/>
      <c r="H3" s="425"/>
      <c r="I3" s="425"/>
      <c r="J3" s="425"/>
      <c r="K3" s="425"/>
      <c r="L3" s="425"/>
      <c r="M3" s="425"/>
      <c r="N3" s="425"/>
      <c r="O3" s="425"/>
      <c r="P3" s="425"/>
      <c r="Q3" s="425"/>
      <c r="R3" s="425"/>
      <c r="S3" s="425"/>
      <c r="T3" s="425"/>
      <c r="U3" s="425"/>
      <c r="X3" s="180"/>
      <c r="Y3" s="165"/>
    </row>
    <row r="4" spans="1:28" ht="27" customHeight="1">
      <c r="A4" s="179"/>
      <c r="B4" s="426" t="s">
        <v>257</v>
      </c>
      <c r="C4" s="426"/>
      <c r="D4" s="426"/>
      <c r="E4" s="426"/>
      <c r="F4" s="426"/>
      <c r="G4" s="426"/>
      <c r="H4" s="426"/>
      <c r="I4" s="426"/>
      <c r="J4" s="426"/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  <c r="Z4" s="401" t="s">
        <v>315</v>
      </c>
      <c r="AA4" s="401"/>
      <c r="AB4" s="401"/>
    </row>
    <row r="5" spans="1:28" ht="48" customHeight="1">
      <c r="A5" s="179"/>
      <c r="B5" s="181"/>
      <c r="C5" s="181"/>
      <c r="D5" s="181"/>
      <c r="E5" s="181"/>
      <c r="F5" s="181"/>
      <c r="G5" s="181"/>
      <c r="H5" s="181"/>
      <c r="I5" s="427"/>
      <c r="J5" s="427"/>
      <c r="K5" s="427"/>
      <c r="L5" s="427"/>
      <c r="M5" s="181"/>
      <c r="N5" s="181"/>
      <c r="O5" s="181"/>
      <c r="P5" s="181"/>
      <c r="Q5" s="181"/>
      <c r="R5" s="181"/>
      <c r="S5" s="181"/>
      <c r="T5" s="181"/>
      <c r="U5" s="181"/>
      <c r="Z5" s="401"/>
      <c r="AA5" s="401"/>
      <c r="AB5" s="401"/>
    </row>
    <row r="6" spans="1:28" ht="34.200000000000003" customHeight="1">
      <c r="A6" s="179"/>
      <c r="B6" s="182" t="s">
        <v>258</v>
      </c>
      <c r="C6" s="428">
        <f>IF('Data Entry'!J2="","",'Data Entry'!J2)</f>
        <v>2</v>
      </c>
      <c r="D6" s="428"/>
      <c r="E6" s="183"/>
      <c r="F6" s="429" t="s">
        <v>259</v>
      </c>
      <c r="G6" s="429"/>
      <c r="H6" s="430" t="str">
        <f>IF('Data Entry'!J3="","",'Data Entry'!J3)</f>
        <v>અ</v>
      </c>
      <c r="I6" s="430"/>
      <c r="J6" s="183"/>
      <c r="K6" s="183"/>
      <c r="L6" s="183"/>
      <c r="M6" s="429" t="s">
        <v>260</v>
      </c>
      <c r="N6" s="429"/>
      <c r="O6" s="429"/>
      <c r="P6" s="313">
        <f>IF('Data Entry'!F3="","",'Data Entry'!F3)</f>
        <v>2025</v>
      </c>
      <c r="Q6" s="313"/>
      <c r="R6" s="184" t="s">
        <v>12</v>
      </c>
      <c r="S6" s="313">
        <f>IF('Data Entry'!H3="","",'Data Entry'!H3)</f>
        <v>2026</v>
      </c>
      <c r="T6" s="313"/>
      <c r="U6" s="185"/>
      <c r="Z6" s="401"/>
      <c r="AA6" s="401"/>
      <c r="AB6" s="401"/>
    </row>
    <row r="7" spans="1:28" ht="19.8">
      <c r="A7" s="179"/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7"/>
      <c r="N7" s="187"/>
      <c r="O7" s="187"/>
      <c r="P7" s="187"/>
      <c r="Q7" s="188"/>
      <c r="R7" s="188"/>
      <c r="S7" s="188"/>
      <c r="T7" s="188"/>
      <c r="U7" s="188"/>
    </row>
    <row r="8" spans="1:28" ht="33.6" customHeight="1">
      <c r="A8" s="179"/>
      <c r="B8" s="405"/>
      <c r="C8" s="405"/>
      <c r="D8" s="405"/>
      <c r="E8" s="405"/>
      <c r="F8" s="405"/>
      <c r="G8" s="405"/>
      <c r="H8" s="405"/>
      <c r="I8" s="405"/>
      <c r="J8" s="405"/>
      <c r="K8" s="405"/>
      <c r="L8" s="405"/>
      <c r="M8" s="405"/>
      <c r="N8" s="405"/>
      <c r="O8" s="405"/>
      <c r="P8" s="405"/>
      <c r="Q8" s="405"/>
      <c r="R8" s="405"/>
      <c r="S8" s="405"/>
      <c r="T8" s="405"/>
      <c r="U8" s="405"/>
    </row>
    <row r="9" spans="1:28" ht="27">
      <c r="A9" s="179"/>
      <c r="B9" s="402" t="s">
        <v>261</v>
      </c>
      <c r="C9" s="402"/>
      <c r="D9" s="189" t="s">
        <v>262</v>
      </c>
      <c r="E9" s="403" t="str">
        <f>IF('Data Entry'!B2="","",'Data Entry'!B2)</f>
        <v>કુવાદરા પ્રાથમિક શાળા</v>
      </c>
      <c r="F9" s="403"/>
      <c r="G9" s="403"/>
      <c r="H9" s="403"/>
      <c r="I9" s="403"/>
      <c r="J9" s="403"/>
      <c r="K9" s="403"/>
      <c r="L9" s="403"/>
      <c r="M9" s="403"/>
      <c r="N9" s="403"/>
      <c r="O9" s="403"/>
      <c r="P9" s="403"/>
      <c r="Q9" s="403"/>
      <c r="R9" s="403"/>
      <c r="S9" s="403"/>
      <c r="T9" s="403"/>
      <c r="U9" s="403"/>
    </row>
    <row r="10" spans="1:28" ht="27">
      <c r="A10" s="179"/>
      <c r="B10" s="402" t="s">
        <v>263</v>
      </c>
      <c r="C10" s="402"/>
      <c r="D10" s="189" t="s">
        <v>262</v>
      </c>
      <c r="E10" s="403" t="str">
        <f>IF('Data Entry'!D2="","",'Data Entry'!D2)</f>
        <v>કુવાદરા</v>
      </c>
      <c r="F10" s="403"/>
      <c r="G10" s="403"/>
      <c r="H10" s="403"/>
      <c r="I10" s="403"/>
      <c r="J10" s="403"/>
      <c r="K10" s="403"/>
      <c r="L10" s="403"/>
      <c r="M10" s="403"/>
      <c r="N10" s="403"/>
      <c r="O10" s="403"/>
      <c r="P10" s="403"/>
      <c r="Q10" s="403"/>
      <c r="R10" s="403"/>
      <c r="S10" s="403"/>
      <c r="T10" s="403"/>
      <c r="U10" s="403"/>
    </row>
    <row r="11" spans="1:28" ht="27">
      <c r="A11" s="179"/>
      <c r="B11" s="402" t="s">
        <v>264</v>
      </c>
      <c r="C11" s="402"/>
      <c r="D11" s="189" t="s">
        <v>262</v>
      </c>
      <c r="E11" s="403" t="str">
        <f>IF('Data Entry'!B3="","",'Data Entry'!B3)</f>
        <v>માણસા</v>
      </c>
      <c r="F11" s="403"/>
      <c r="G11" s="403"/>
      <c r="H11" s="403"/>
      <c r="I11" s="403"/>
      <c r="J11" s="403"/>
      <c r="K11" s="403"/>
      <c r="L11" s="403"/>
      <c r="M11" s="403"/>
      <c r="N11" s="403"/>
      <c r="O11" s="403"/>
      <c r="P11" s="403"/>
      <c r="Q11" s="403"/>
      <c r="R11" s="403"/>
      <c r="S11" s="403"/>
      <c r="T11" s="403"/>
      <c r="U11" s="403"/>
    </row>
    <row r="12" spans="1:28" ht="27">
      <c r="A12" s="179"/>
      <c r="B12" s="402" t="s">
        <v>265</v>
      </c>
      <c r="C12" s="402"/>
      <c r="D12" s="189" t="s">
        <v>262</v>
      </c>
      <c r="E12" s="403" t="str">
        <f>IF('Data Entry'!D3="","",'Data Entry'!D3)</f>
        <v>ગાંધીનગર</v>
      </c>
      <c r="F12" s="403"/>
      <c r="G12" s="403"/>
      <c r="H12" s="403"/>
      <c r="I12" s="403"/>
      <c r="J12" s="403"/>
      <c r="K12" s="403"/>
      <c r="L12" s="403"/>
      <c r="M12" s="403"/>
      <c r="N12" s="403"/>
      <c r="O12" s="403"/>
      <c r="P12" s="403"/>
      <c r="Q12" s="403"/>
      <c r="R12" s="403"/>
      <c r="S12" s="403"/>
      <c r="T12" s="403"/>
      <c r="U12" s="403"/>
    </row>
    <row r="13" spans="1:28" ht="27">
      <c r="A13" s="179"/>
      <c r="B13" s="402" t="s">
        <v>266</v>
      </c>
      <c r="C13" s="402"/>
      <c r="D13" s="189" t="s">
        <v>262</v>
      </c>
      <c r="E13" s="403" t="str">
        <f>IF('Data Entry'!F2="","",'Data Entry'!F2)</f>
        <v>લોદરા</v>
      </c>
      <c r="F13" s="403"/>
      <c r="G13" s="403"/>
      <c r="H13" s="403"/>
      <c r="I13" s="403"/>
      <c r="J13" s="403"/>
      <c r="K13" s="403"/>
      <c r="L13" s="403"/>
      <c r="M13" s="403"/>
      <c r="N13" s="403"/>
      <c r="O13" s="403"/>
      <c r="P13" s="403"/>
      <c r="Q13" s="403"/>
      <c r="R13" s="403"/>
      <c r="S13" s="403"/>
      <c r="T13" s="403"/>
      <c r="U13" s="403"/>
    </row>
    <row r="14" spans="1:28" ht="27">
      <c r="A14" s="179"/>
      <c r="B14" s="402" t="s">
        <v>267</v>
      </c>
      <c r="C14" s="402"/>
      <c r="D14" s="189" t="s">
        <v>262</v>
      </c>
      <c r="E14" s="404">
        <f>IF('Data Entry'!B4="","",'Data Entry'!B4)</f>
        <v>45780</v>
      </c>
      <c r="F14" s="404"/>
      <c r="G14" s="404"/>
      <c r="H14" s="404"/>
      <c r="I14" s="404"/>
      <c r="J14" s="404"/>
      <c r="K14" s="404"/>
      <c r="L14" s="404"/>
      <c r="M14" s="404"/>
      <c r="N14" s="404"/>
      <c r="O14" s="404"/>
      <c r="P14" s="404"/>
      <c r="Q14" s="404"/>
      <c r="R14" s="404"/>
      <c r="S14" s="404"/>
      <c r="T14" s="404"/>
      <c r="U14" s="404"/>
    </row>
    <row r="15" spans="1:28" ht="27">
      <c r="A15" s="179"/>
      <c r="B15" s="402" t="s">
        <v>268</v>
      </c>
      <c r="C15" s="402"/>
      <c r="D15" s="189" t="s">
        <v>262</v>
      </c>
      <c r="E15" s="403" t="str">
        <f>IF('Data Entry'!L2="","",'Data Entry'!L2)</f>
        <v>પટેલ બ્રિજેશકુમાર કે.</v>
      </c>
      <c r="F15" s="403"/>
      <c r="G15" s="403"/>
      <c r="H15" s="403"/>
      <c r="I15" s="403"/>
      <c r="J15" s="403"/>
      <c r="K15" s="403"/>
      <c r="L15" s="403"/>
      <c r="M15" s="403"/>
      <c r="N15" s="403"/>
      <c r="O15" s="403"/>
      <c r="P15" s="403"/>
      <c r="Q15" s="403"/>
      <c r="R15" s="403"/>
      <c r="S15" s="403"/>
      <c r="T15" s="403"/>
      <c r="U15" s="403"/>
    </row>
    <row r="16" spans="1:28" ht="27">
      <c r="A16" s="179"/>
      <c r="B16" s="402" t="s">
        <v>269</v>
      </c>
      <c r="C16" s="402"/>
      <c r="D16" s="189" t="s">
        <v>262</v>
      </c>
      <c r="E16" s="403" t="str">
        <f>IF('Data Entry'!H2="","",'Data Entry'!H2)</f>
        <v>લોદરા</v>
      </c>
      <c r="F16" s="403"/>
      <c r="G16" s="403"/>
      <c r="H16" s="403"/>
      <c r="I16" s="403"/>
      <c r="J16" s="403"/>
      <c r="K16" s="403"/>
      <c r="L16" s="403"/>
      <c r="M16" s="403"/>
      <c r="N16" s="403"/>
      <c r="O16" s="403"/>
      <c r="P16" s="403"/>
      <c r="Q16" s="403"/>
      <c r="R16" s="403"/>
      <c r="S16" s="403"/>
      <c r="T16" s="403"/>
      <c r="U16" s="403"/>
    </row>
    <row r="17" spans="1:21" ht="15" thickBot="1">
      <c r="A17" s="179"/>
      <c r="B17" s="179"/>
      <c r="C17" s="179"/>
      <c r="D17" s="179"/>
      <c r="E17" s="179"/>
      <c r="F17" s="179"/>
      <c r="G17" s="179"/>
      <c r="H17" s="179"/>
      <c r="I17" s="179"/>
      <c r="J17" s="179"/>
      <c r="K17" s="179"/>
      <c r="L17" s="179"/>
      <c r="M17" s="179"/>
      <c r="N17" s="179"/>
      <c r="O17" s="179"/>
      <c r="P17" s="179"/>
      <c r="Q17" s="179"/>
      <c r="R17" s="179"/>
      <c r="S17" s="179"/>
      <c r="T17" s="179"/>
      <c r="U17" s="179"/>
    </row>
    <row r="18" spans="1:21" ht="22.8" thickBot="1">
      <c r="A18" s="179"/>
      <c r="B18" s="406" t="s">
        <v>26</v>
      </c>
      <c r="C18" s="408" t="s">
        <v>270</v>
      </c>
      <c r="D18" s="409"/>
      <c r="E18" s="410"/>
      <c r="F18" s="414" t="s">
        <v>271</v>
      </c>
      <c r="G18" s="415"/>
      <c r="H18" s="415"/>
      <c r="I18" s="415"/>
      <c r="J18" s="415"/>
      <c r="K18" s="415"/>
      <c r="L18" s="415"/>
      <c r="M18" s="415"/>
      <c r="N18" s="415"/>
      <c r="O18" s="415"/>
      <c r="P18" s="415"/>
      <c r="Q18" s="415"/>
      <c r="R18" s="415"/>
      <c r="S18" s="415"/>
      <c r="T18" s="416"/>
      <c r="U18" s="417" t="s">
        <v>86</v>
      </c>
    </row>
    <row r="19" spans="1:21" ht="17.399999999999999">
      <c r="A19" s="179"/>
      <c r="B19" s="407"/>
      <c r="C19" s="411"/>
      <c r="D19" s="412"/>
      <c r="E19" s="413"/>
      <c r="F19" s="419" t="s">
        <v>40</v>
      </c>
      <c r="G19" s="420"/>
      <c r="H19" s="421"/>
      <c r="I19" s="419" t="s">
        <v>31</v>
      </c>
      <c r="J19" s="420"/>
      <c r="K19" s="421"/>
      <c r="L19" s="419" t="s">
        <v>41</v>
      </c>
      <c r="M19" s="420"/>
      <c r="N19" s="421"/>
      <c r="O19" s="422" t="s">
        <v>272</v>
      </c>
      <c r="P19" s="423"/>
      <c r="Q19" s="424"/>
      <c r="R19" s="422" t="s">
        <v>273</v>
      </c>
      <c r="S19" s="423"/>
      <c r="T19" s="424"/>
      <c r="U19" s="418"/>
    </row>
    <row r="20" spans="1:21" ht="27">
      <c r="A20" s="190"/>
      <c r="B20" s="407"/>
      <c r="C20" s="191" t="s">
        <v>274</v>
      </c>
      <c r="D20" s="192" t="s">
        <v>275</v>
      </c>
      <c r="E20" s="193" t="s">
        <v>89</v>
      </c>
      <c r="F20" s="191" t="s">
        <v>274</v>
      </c>
      <c r="G20" s="192" t="s">
        <v>275</v>
      </c>
      <c r="H20" s="193" t="s">
        <v>89</v>
      </c>
      <c r="I20" s="191" t="s">
        <v>274</v>
      </c>
      <c r="J20" s="192" t="s">
        <v>275</v>
      </c>
      <c r="K20" s="193" t="s">
        <v>89</v>
      </c>
      <c r="L20" s="191" t="s">
        <v>274</v>
      </c>
      <c r="M20" s="192" t="s">
        <v>275</v>
      </c>
      <c r="N20" s="193" t="s">
        <v>89</v>
      </c>
      <c r="O20" s="191" t="s">
        <v>274</v>
      </c>
      <c r="P20" s="192" t="s">
        <v>275</v>
      </c>
      <c r="Q20" s="193" t="s">
        <v>89</v>
      </c>
      <c r="R20" s="191" t="s">
        <v>274</v>
      </c>
      <c r="S20" s="192" t="s">
        <v>275</v>
      </c>
      <c r="T20" s="194" t="s">
        <v>89</v>
      </c>
      <c r="U20" s="418"/>
    </row>
    <row r="21" spans="1:21" ht="34.950000000000003" customHeight="1">
      <c r="A21" s="179"/>
      <c r="B21" s="195" t="s">
        <v>276</v>
      </c>
      <c r="C21" s="196">
        <f>COUNTIFS('Data Entry'!$K$8:$K$67,"SC",'Data Entry'!$L$8:$L$67,"Boy")</f>
        <v>0</v>
      </c>
      <c r="D21" s="197">
        <f>COUNTIFS('Data Entry'!$K$8:$K$67,"SC",'Data Entry'!$L$8:$L$67,"Girl")</f>
        <v>1</v>
      </c>
      <c r="E21" s="198">
        <f>SUM(C21:D21)</f>
        <v>1</v>
      </c>
      <c r="F21" s="196">
        <f>COUNTIFS('Data Entry'!$K$8:$K$67,"SC",'Data Entry'!$L$8:$L$67,"Boy",'GUN PATRAK'!$AJ$52:$AJ$111,"A")</f>
        <v>0</v>
      </c>
      <c r="G21" s="197">
        <f>COUNTIFS('Data Entry'!$K$8:$K$67,"SC",'Data Entry'!$L$8:$L$67,"Girl",'GUN PATRAK'!$AJ$52:$AJ$111,"A")</f>
        <v>0</v>
      </c>
      <c r="H21" s="198">
        <f t="shared" ref="H21:H24" si="0">SUM(F21:G21)</f>
        <v>0</v>
      </c>
      <c r="I21" s="196">
        <f>COUNTIFS('Data Entry'!$K$8:$K$67,"SC",'Data Entry'!$L$8:$L$67,"Boy",'GUN PATRAK'!$AJ$52:$AJ$111,"B")</f>
        <v>0</v>
      </c>
      <c r="J21" s="197">
        <f>COUNTIFS('Data Entry'!$K$8:$K$67,"SC",'Data Entry'!$L$8:$L$67,"Girl",'GUN PATRAK'!$AJ$52:$AJ$111,"B")</f>
        <v>0</v>
      </c>
      <c r="K21" s="198">
        <f t="shared" ref="K21:K24" si="1">SUM(I21:J21)</f>
        <v>0</v>
      </c>
      <c r="L21" s="196">
        <f>COUNTIFS('Data Entry'!$K$8:$K$67,"SC",'Data Entry'!$L$8:$L$67,"Boy",'GUN PATRAK'!$AJ$52:$AJ$111,"C")</f>
        <v>0</v>
      </c>
      <c r="M21" s="197">
        <f>COUNTIFS('Data Entry'!$K$8:$K$67,"SC",'Data Entry'!$L$8:$L$67,"Girl",'GUN PATRAK'!$AJ$52:$AJ$111,"C")</f>
        <v>0</v>
      </c>
      <c r="N21" s="198">
        <f t="shared" ref="N21:N24" si="2">SUM(L21:M21)</f>
        <v>0</v>
      </c>
      <c r="O21" s="196">
        <f>COUNTIFS('Data Entry'!$K$8:$K$67,"SC",'Data Entry'!$L$8:$L$67,"Boy",'GUN PATRAK'!$AJ$52:$AJ$111,"D")</f>
        <v>0</v>
      </c>
      <c r="P21" s="197">
        <f>COUNTIFS('Data Entry'!$K$8:$K$67,"SC",'Data Entry'!$L$8:$L$67,"Girl",'GUN PATRAK'!$AJ$52:$AJ$111,"D")</f>
        <v>0</v>
      </c>
      <c r="Q21" s="198">
        <f t="shared" ref="Q21:Q24" si="3">SUM(O21:P21)</f>
        <v>0</v>
      </c>
      <c r="R21" s="196">
        <f>COUNTIFS('Data Entry'!$K$8:$K$67,"SC",'Data Entry'!$L$8:$L$67,"Boy",'GUN PATRAK'!$AJ$52:$AJ$111,"E")</f>
        <v>0</v>
      </c>
      <c r="S21" s="197">
        <f>COUNTIFS('Data Entry'!$K$8:$K$67,"SC",'Data Entry'!$L$8:$L$67,"Girl",'GUN PATRAK'!$AJ$52:$AJ$111,"E")</f>
        <v>1</v>
      </c>
      <c r="T21" s="199">
        <f t="shared" ref="T21:T24" si="4">SUM(R21:S21)</f>
        <v>1</v>
      </c>
      <c r="U21" s="200"/>
    </row>
    <row r="22" spans="1:21" ht="34.950000000000003" customHeight="1">
      <c r="A22" s="179"/>
      <c r="B22" s="201" t="s">
        <v>277</v>
      </c>
      <c r="C22" s="196">
        <f>COUNTIFS('Data Entry'!$K$8:$K$67,"ST",'Data Entry'!$L$8:$L$67,"Boy")</f>
        <v>0</v>
      </c>
      <c r="D22" s="197">
        <f>COUNTIFS('Data Entry'!$K$8:$K$67,"ST",'Data Entry'!$L$8:$L$67,"Girl")</f>
        <v>1</v>
      </c>
      <c r="E22" s="198">
        <f t="shared" ref="E22:E24" si="5">SUM(C22:D22)</f>
        <v>1</v>
      </c>
      <c r="F22" s="196">
        <f>COUNTIFS('Data Entry'!$K$8:$K$67,"ST",'Data Entry'!$L$8:$L$67,"Boy",'GUN PATRAK'!$AJ$52:$AJ$111,"A")</f>
        <v>0</v>
      </c>
      <c r="G22" s="197">
        <f>COUNTIFS('Data Entry'!$K$8:$K$67,"ST",'Data Entry'!$L$8:$L$67,"Girl",'GUN PATRAK'!$AJ$52:$AJ$111,"A")</f>
        <v>0</v>
      </c>
      <c r="H22" s="198">
        <f t="shared" si="0"/>
        <v>0</v>
      </c>
      <c r="I22" s="196">
        <f>COUNTIFS('Data Entry'!$K$8:$K$67,"ST",'Data Entry'!$L$8:$L$67,"Boy",'GUN PATRAK'!$AJ$52:$AJ$111,"B")</f>
        <v>0</v>
      </c>
      <c r="J22" s="197">
        <f>COUNTIFS('Data Entry'!$K$8:$K$67,"ST",'Data Entry'!$L$8:$L$67,"Girl",'GUN PATRAK'!$AJ$52:$AJ$111,"B")</f>
        <v>0</v>
      </c>
      <c r="K22" s="198">
        <f t="shared" si="1"/>
        <v>0</v>
      </c>
      <c r="L22" s="196">
        <f>COUNTIFS('Data Entry'!$K$8:$K$67,"ST",'Data Entry'!$L$8:$L$67,"Boy",'GUN PATRAK'!$AJ$52:$AJ$111,"C")</f>
        <v>0</v>
      </c>
      <c r="M22" s="197">
        <f>COUNTIFS('Data Entry'!$K$8:$K$67,"ST",'Data Entry'!$L$8:$L$67,"Girl",'GUN PATRAK'!$AJ$52:$AJ$111,"C")</f>
        <v>0</v>
      </c>
      <c r="N22" s="198">
        <f t="shared" si="2"/>
        <v>0</v>
      </c>
      <c r="O22" s="196">
        <f>COUNTIFS('Data Entry'!$K$8:$K$67,"ST",'Data Entry'!$L$8:$L$67,"Boy",'GUN PATRAK'!$AJ$52:$AJ$111,"D")</f>
        <v>0</v>
      </c>
      <c r="P22" s="197">
        <f>COUNTIFS('Data Entry'!$K$8:$K$67,"ST",'Data Entry'!$L$8:$L$67,"Girl",'GUN PATRAK'!$AJ$52:$AJ$111,"D")</f>
        <v>0</v>
      </c>
      <c r="Q22" s="198">
        <f t="shared" si="3"/>
        <v>0</v>
      </c>
      <c r="R22" s="196">
        <f>COUNTIFS('Data Entry'!$K$8:$K$67,"ST",'Data Entry'!$L$8:$L$67,"Boy",'GUN PATRAK'!$AJ$52:$AJ$111,"E")</f>
        <v>0</v>
      </c>
      <c r="S22" s="197">
        <f>COUNTIFS('Data Entry'!$K$8:$K$67,"ST",'Data Entry'!$L$8:$L$67,"Girl",'GUN PATRAK'!$AJ$52:$AJ$111,"E")</f>
        <v>1</v>
      </c>
      <c r="T22" s="199">
        <f t="shared" si="4"/>
        <v>1</v>
      </c>
      <c r="U22" s="202"/>
    </row>
    <row r="23" spans="1:21" ht="34.950000000000003" customHeight="1">
      <c r="A23" s="179"/>
      <c r="B23" s="203" t="s">
        <v>278</v>
      </c>
      <c r="C23" s="196">
        <f>COUNTIFS('Data Entry'!$K$8:$K$67,"OBC",'Data Entry'!$L$8:$L$67,"Boy")</f>
        <v>1</v>
      </c>
      <c r="D23" s="197">
        <f>COUNTIFS('Data Entry'!$K$8:$K$67,"OBC",'Data Entry'!$L$8:$L$67,"Girl")</f>
        <v>0</v>
      </c>
      <c r="E23" s="198">
        <f t="shared" si="5"/>
        <v>1</v>
      </c>
      <c r="F23" s="196">
        <f>COUNTIFS('Data Entry'!$K$8:$K$67,"OBC",'Data Entry'!$L$8:$L$67,"Boy",'GUN PATRAK'!$AJ$52:$AJ$111,"A")</f>
        <v>0</v>
      </c>
      <c r="G23" s="197">
        <f>COUNTIFS('Data Entry'!$K$8:$K$67,"OBC",'Data Entry'!$L$8:$L$67,"Girl",'GUN PATRAK'!$AJ$52:$AJ$111,"A")</f>
        <v>0</v>
      </c>
      <c r="H23" s="198">
        <f t="shared" si="0"/>
        <v>0</v>
      </c>
      <c r="I23" s="196">
        <f>COUNTIFS('Data Entry'!$K$8:$K$67,"OBC",'Data Entry'!$L$8:$L$67,"Boy",'GUN PATRAK'!$AJ$52:$AJ$111,"B")</f>
        <v>0</v>
      </c>
      <c r="J23" s="197">
        <f>COUNTIFS('Data Entry'!$K$8:$K$67,"OBC",'Data Entry'!$L$8:$L$67,"Girl",'GUN PATRAK'!$AJ$52:$AJ$111,"B")</f>
        <v>0</v>
      </c>
      <c r="K23" s="198">
        <f t="shared" si="1"/>
        <v>0</v>
      </c>
      <c r="L23" s="196">
        <f>COUNTIFS('Data Entry'!$K$8:$K$67,"OBC",'Data Entry'!$L$8:$L$67,"Boy",'GUN PATRAK'!$AJ$52:$AJ$111,"C")</f>
        <v>0</v>
      </c>
      <c r="M23" s="197">
        <f>COUNTIFS('Data Entry'!$K$8:$K$67,"OBC",'Data Entry'!$L$8:$L$67,"Girl",'GUN PATRAK'!$AJ$52:$AJ$111,"C")</f>
        <v>0</v>
      </c>
      <c r="N23" s="198">
        <f t="shared" si="2"/>
        <v>0</v>
      </c>
      <c r="O23" s="196">
        <f>COUNTIFS('Data Entry'!$K$8:$K$67,"OBC",'Data Entry'!$L$8:$L$67,"Boy",'GUN PATRAK'!$AJ$52:$AJ$111,"D")</f>
        <v>0</v>
      </c>
      <c r="P23" s="197">
        <f>COUNTIFS('Data Entry'!$K$8:$K$67,"OBC",'Data Entry'!$L$8:$L$67,"Girl",'GUN PATRAK'!$AJ$52:$AJ$111,"D")</f>
        <v>0</v>
      </c>
      <c r="Q23" s="198">
        <f t="shared" si="3"/>
        <v>0</v>
      </c>
      <c r="R23" s="196">
        <f>COUNTIFS('Data Entry'!$K$8:$K$67,"OBC",'Data Entry'!$L$8:$L$67,"Boy",'GUN PATRAK'!$AJ$52:$AJ$111,"E")</f>
        <v>1</v>
      </c>
      <c r="S23" s="197">
        <f>COUNTIFS('Data Entry'!$K$8:$K$67,"OBC",'Data Entry'!$L$8:$L$67,"Girl",'GUN PATRAK'!$AJ$52:$AJ$111,"E")</f>
        <v>0</v>
      </c>
      <c r="T23" s="199">
        <f t="shared" si="4"/>
        <v>1</v>
      </c>
      <c r="U23" s="202"/>
    </row>
    <row r="24" spans="1:21" ht="34.950000000000003" customHeight="1">
      <c r="A24" s="204"/>
      <c r="B24" s="195" t="s">
        <v>84</v>
      </c>
      <c r="C24" s="196">
        <f>COUNTIFS('Data Entry'!$K$8:$K$67,"GEN",'Data Entry'!$L$8:$L$67,"Boy")</f>
        <v>1</v>
      </c>
      <c r="D24" s="197">
        <f>COUNTIFS('Data Entry'!$K$8:$K$67,"GEN",'Data Entry'!$L$8:$L$67,"Girl")</f>
        <v>0</v>
      </c>
      <c r="E24" s="198">
        <f t="shared" si="5"/>
        <v>1</v>
      </c>
      <c r="F24" s="196">
        <f>COUNTIFS('Data Entry'!$K$8:$K$67,"GEN",'Data Entry'!$L$8:$L$67,"Boy",'GUN PATRAK'!$AJ$52:$AJ$111,"A")</f>
        <v>0</v>
      </c>
      <c r="G24" s="197">
        <f>COUNTIFS('Data Entry'!$K$8:$K$67,"GEN",'Data Entry'!$L$8:$L$67,"Girl",'GUN PATRAK'!$AJ$52:$AJ$111,"A")</f>
        <v>0</v>
      </c>
      <c r="H24" s="198">
        <f t="shared" si="0"/>
        <v>0</v>
      </c>
      <c r="I24" s="196">
        <f>COUNTIFS('Data Entry'!$K$8:$K$67,"GEN",'Data Entry'!$L$8:$L$67,"Boy",'GUN PATRAK'!$AJ$52:$AJ$111,"B")</f>
        <v>1</v>
      </c>
      <c r="J24" s="197">
        <f>COUNTIFS('Data Entry'!$K$8:$K$67,"GEN",'Data Entry'!$L$8:$L$67,"Girl",'GUN PATRAK'!$AJ$52:$AJ$111,"B")</f>
        <v>0</v>
      </c>
      <c r="K24" s="198">
        <f t="shared" si="1"/>
        <v>1</v>
      </c>
      <c r="L24" s="196">
        <f>COUNTIFS('Data Entry'!$K$8:$K$67,"GEN",'Data Entry'!$L$8:$L$67,"Boy",'GUN PATRAK'!$AJ$52:$AJ$111,"C")</f>
        <v>0</v>
      </c>
      <c r="M24" s="197">
        <f>COUNTIFS('Data Entry'!$K$8:$K$67,"GEN",'Data Entry'!$L$8:$L$67,"Girl",'GUN PATRAK'!$AJ$52:$AJ$111,"C")</f>
        <v>0</v>
      </c>
      <c r="N24" s="198">
        <f t="shared" si="2"/>
        <v>0</v>
      </c>
      <c r="O24" s="196">
        <f>COUNTIFS('Data Entry'!$K$8:$K$67,"GEN",'Data Entry'!$L$8:$L$67,"Boy",'GUN PATRAK'!$AJ$52:$AJ$111,"D")</f>
        <v>0</v>
      </c>
      <c r="P24" s="197">
        <f>COUNTIFS('Data Entry'!$K$8:$K$67,"GEN",'Data Entry'!$L$8:$L$67,"Girl",'GUN PATRAK'!$AJ$52:$AJ$111,"D")</f>
        <v>0</v>
      </c>
      <c r="Q24" s="198">
        <f t="shared" si="3"/>
        <v>0</v>
      </c>
      <c r="R24" s="196">
        <f>COUNTIFS('Data Entry'!$K$8:$K$67,"GEN",'Data Entry'!$L$8:$L$67,"Boy",'GUN PATRAK'!$AJ$52:$AJ$111,"E")</f>
        <v>0</v>
      </c>
      <c r="S24" s="197">
        <f>COUNTIFS('Data Entry'!$K$8:$K$67,"GEN",'Data Entry'!$L$8:$L$67,"Girl",'GUN PATRAK'!$AJ$52:$AJ$111,"E")</f>
        <v>0</v>
      </c>
      <c r="T24" s="199">
        <f t="shared" si="4"/>
        <v>0</v>
      </c>
      <c r="U24" s="202"/>
    </row>
    <row r="25" spans="1:21" ht="37.799999999999997" thickBot="1">
      <c r="A25" s="204"/>
      <c r="B25" s="205" t="s">
        <v>85</v>
      </c>
      <c r="C25" s="206">
        <f>SUM(C21:C24)</f>
        <v>2</v>
      </c>
      <c r="D25" s="207">
        <f t="shared" ref="D25:T25" si="6">SUM(D21:D24)</f>
        <v>2</v>
      </c>
      <c r="E25" s="208">
        <f t="shared" si="6"/>
        <v>4</v>
      </c>
      <c r="F25" s="206">
        <f t="shared" si="6"/>
        <v>0</v>
      </c>
      <c r="G25" s="207">
        <f t="shared" si="6"/>
        <v>0</v>
      </c>
      <c r="H25" s="208">
        <f t="shared" si="6"/>
        <v>0</v>
      </c>
      <c r="I25" s="206">
        <f t="shared" si="6"/>
        <v>1</v>
      </c>
      <c r="J25" s="207">
        <f t="shared" si="6"/>
        <v>0</v>
      </c>
      <c r="K25" s="208">
        <f t="shared" si="6"/>
        <v>1</v>
      </c>
      <c r="L25" s="206">
        <f t="shared" si="6"/>
        <v>0</v>
      </c>
      <c r="M25" s="207">
        <f t="shared" si="6"/>
        <v>0</v>
      </c>
      <c r="N25" s="208">
        <f t="shared" si="6"/>
        <v>0</v>
      </c>
      <c r="O25" s="206">
        <f t="shared" si="6"/>
        <v>0</v>
      </c>
      <c r="P25" s="207">
        <f t="shared" si="6"/>
        <v>0</v>
      </c>
      <c r="Q25" s="208">
        <f t="shared" si="6"/>
        <v>0</v>
      </c>
      <c r="R25" s="206">
        <f t="shared" si="6"/>
        <v>1</v>
      </c>
      <c r="S25" s="207">
        <f t="shared" si="6"/>
        <v>2</v>
      </c>
      <c r="T25" s="209">
        <f t="shared" si="6"/>
        <v>3</v>
      </c>
      <c r="U25" s="210"/>
    </row>
  </sheetData>
  <sheetProtection algorithmName="SHA-512" hashValue="qS48BfRPNebjvMtz9YlklTiYCGkXE4ibH5ylg0GAhGjZtaIvexhL6gCuySPYnUtZZnqF/yj0U6jVIjPVwL7hZw==" saltValue="LS7lIax9oWYqKcHX6eezHQ==" spinCount="100000" sheet="1" objects="1" scenarios="1"/>
  <protectedRanges>
    <protectedRange sqref="Y3" name="Range1"/>
    <protectedRange sqref="AA4" name="Range1_1"/>
  </protectedRanges>
  <mergeCells count="36">
    <mergeCell ref="B10:C10"/>
    <mergeCell ref="E10:U10"/>
    <mergeCell ref="B3:U3"/>
    <mergeCell ref="B4:U4"/>
    <mergeCell ref="I5:L5"/>
    <mergeCell ref="C6:D6"/>
    <mergeCell ref="F6:G6"/>
    <mergeCell ref="H6:I6"/>
    <mergeCell ref="M6:O6"/>
    <mergeCell ref="P6:Q6"/>
    <mergeCell ref="S6:T6"/>
    <mergeCell ref="B18:B20"/>
    <mergeCell ref="C18:E19"/>
    <mergeCell ref="F18:T18"/>
    <mergeCell ref="U18:U20"/>
    <mergeCell ref="F19:H19"/>
    <mergeCell ref="I19:K19"/>
    <mergeCell ref="L19:N19"/>
    <mergeCell ref="O19:Q19"/>
    <mergeCell ref="R19:T19"/>
    <mergeCell ref="Z4:AB6"/>
    <mergeCell ref="B15:C15"/>
    <mergeCell ref="E15:U15"/>
    <mergeCell ref="B16:C16"/>
    <mergeCell ref="E16:U16"/>
    <mergeCell ref="B12:C12"/>
    <mergeCell ref="E12:U12"/>
    <mergeCell ref="B13:C13"/>
    <mergeCell ref="E13:U13"/>
    <mergeCell ref="B14:C14"/>
    <mergeCell ref="E14:U14"/>
    <mergeCell ref="B11:C11"/>
    <mergeCell ref="E11:U11"/>
    <mergeCell ref="B8:U8"/>
    <mergeCell ref="B9:C9"/>
    <mergeCell ref="E9:U9"/>
  </mergeCells>
  <pageMargins left="0.27559055118110237" right="0.26" top="0.39370078740157483" bottom="0.47244094488188981" header="0.31496062992125984" footer="0.31496062992125984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971B6-096D-47EE-8AA4-35A7BBB12D8B}">
  <sheetPr>
    <tabColor theme="7" tint="0.59999389629810485"/>
    <pageSetUpPr fitToPage="1"/>
  </sheetPr>
  <dimension ref="A1:AM112"/>
  <sheetViews>
    <sheetView showGridLines="0" topLeftCell="G10" workbookViewId="0">
      <selection activeCell="I10" sqref="I10"/>
    </sheetView>
  </sheetViews>
  <sheetFormatPr defaultRowHeight="14.4"/>
  <cols>
    <col min="1" max="1" width="0.88671875" customWidth="1"/>
    <col min="2" max="2" width="2.6640625" customWidth="1"/>
    <col min="3" max="3" width="4" customWidth="1"/>
    <col min="4" max="4" width="15.88671875" customWidth="1"/>
    <col min="5" max="5" width="11.77734375" customWidth="1"/>
    <col min="6" max="6" width="8" customWidth="1"/>
    <col min="7" max="7" width="7.44140625" customWidth="1"/>
    <col min="8" max="8" width="13.44140625" customWidth="1"/>
    <col min="9" max="9" width="6.33203125" customWidth="1"/>
    <col min="10" max="10" width="2.6640625" customWidth="1"/>
    <col min="11" max="11" width="0.88671875" customWidth="1"/>
    <col min="12" max="12" width="8.6640625" customWidth="1"/>
    <col min="13" max="13" width="0.88671875" customWidth="1"/>
    <col min="14" max="14" width="2.6640625" customWidth="1"/>
    <col min="15" max="15" width="4" customWidth="1"/>
    <col min="16" max="16" width="15.77734375" customWidth="1"/>
    <col min="17" max="17" width="11.88671875" customWidth="1"/>
    <col min="18" max="18" width="8" customWidth="1"/>
    <col min="19" max="19" width="7.44140625" customWidth="1"/>
    <col min="20" max="20" width="13.33203125" customWidth="1"/>
    <col min="21" max="21" width="6.33203125" customWidth="1"/>
    <col min="22" max="22" width="2.6640625" customWidth="1"/>
    <col min="23" max="23" width="0.88671875" customWidth="1"/>
    <col min="25" max="25" width="18.6640625" customWidth="1"/>
    <col min="27" max="27" width="10.33203125" bestFit="1" customWidth="1"/>
    <col min="29" max="29" width="10.33203125" bestFit="1" customWidth="1"/>
    <col min="31" max="31" width="10.33203125" bestFit="1" customWidth="1"/>
    <col min="33" max="33" width="10.33203125" bestFit="1" customWidth="1"/>
    <col min="34" max="34" width="8.88671875" customWidth="1"/>
    <col min="35" max="35" width="10.33203125" bestFit="1" customWidth="1"/>
    <col min="37" max="38" width="10.33203125" bestFit="1" customWidth="1"/>
    <col min="39" max="39" width="19.21875" customWidth="1"/>
  </cols>
  <sheetData>
    <row r="1" spans="1:27" ht="4.2" customHeight="1"/>
    <row r="2" spans="1:27" ht="5.4" customHeight="1">
      <c r="A2" s="211"/>
      <c r="B2" s="212"/>
      <c r="C2" s="212"/>
      <c r="D2" s="212"/>
      <c r="E2" s="212"/>
      <c r="F2" s="212"/>
      <c r="G2" s="212"/>
      <c r="H2" s="212"/>
      <c r="I2" s="212"/>
      <c r="J2" s="212"/>
      <c r="K2" s="213"/>
      <c r="M2" s="211"/>
      <c r="N2" s="212"/>
      <c r="O2" s="212"/>
      <c r="P2" s="212"/>
      <c r="Q2" s="212"/>
      <c r="R2" s="212"/>
      <c r="S2" s="212"/>
      <c r="T2" s="212"/>
      <c r="U2" s="212"/>
      <c r="V2" s="212"/>
      <c r="W2" s="213"/>
    </row>
    <row r="3" spans="1:27" ht="5.4" customHeight="1">
      <c r="A3" s="214"/>
      <c r="B3" s="211"/>
      <c r="C3" s="212"/>
      <c r="D3" s="212"/>
      <c r="E3" s="212"/>
      <c r="F3" s="212"/>
      <c r="G3" s="212"/>
      <c r="H3" s="212"/>
      <c r="I3" s="212"/>
      <c r="J3" s="213"/>
      <c r="K3" s="215"/>
      <c r="M3" s="214"/>
      <c r="N3" s="211"/>
      <c r="O3" s="212"/>
      <c r="P3" s="212"/>
      <c r="Q3" s="212"/>
      <c r="R3" s="212"/>
      <c r="S3" s="212"/>
      <c r="T3" s="212"/>
      <c r="U3" s="212"/>
      <c r="V3" s="213"/>
      <c r="W3" s="215"/>
    </row>
    <row r="4" spans="1:27" ht="27" customHeight="1">
      <c r="A4" s="214"/>
      <c r="B4" s="453" t="str">
        <f>IF('Data Entry'!B2="","",'Data Entry'!B2)</f>
        <v>કુવાદરા પ્રાથમિક શાળા</v>
      </c>
      <c r="C4" s="454"/>
      <c r="D4" s="454"/>
      <c r="E4" s="454"/>
      <c r="F4" s="454"/>
      <c r="G4" s="454"/>
      <c r="H4" s="454"/>
      <c r="I4" s="454"/>
      <c r="J4" s="455"/>
      <c r="K4" s="215"/>
      <c r="M4" s="214"/>
      <c r="N4" s="453" t="str">
        <f>IF('Data Entry'!B2="","",'Data Entry'!B2)</f>
        <v>કુવાદરા પ્રાથમિક શાળા</v>
      </c>
      <c r="O4" s="454"/>
      <c r="P4" s="454"/>
      <c r="Q4" s="454"/>
      <c r="R4" s="454"/>
      <c r="S4" s="454"/>
      <c r="T4" s="454"/>
      <c r="U4" s="454"/>
      <c r="V4" s="455"/>
      <c r="W4" s="215"/>
      <c r="Y4" s="401" t="s">
        <v>315</v>
      </c>
      <c r="Z4" s="401"/>
      <c r="AA4" s="401"/>
    </row>
    <row r="5" spans="1:27" ht="5.4" customHeight="1">
      <c r="A5" s="214"/>
      <c r="B5" s="214"/>
      <c r="J5" s="215"/>
      <c r="K5" s="215"/>
      <c r="M5" s="214"/>
      <c r="N5" s="214"/>
      <c r="V5" s="215"/>
      <c r="W5" s="215"/>
      <c r="Y5" s="401"/>
      <c r="Z5" s="401"/>
      <c r="AA5" s="401"/>
    </row>
    <row r="6" spans="1:27" ht="24" customHeight="1">
      <c r="A6" s="214"/>
      <c r="B6" s="456" t="s">
        <v>279</v>
      </c>
      <c r="C6" s="457"/>
      <c r="D6" s="457"/>
      <c r="E6" s="457"/>
      <c r="F6" s="457"/>
      <c r="G6" s="457"/>
      <c r="H6" s="457"/>
      <c r="I6" s="457"/>
      <c r="J6" s="458"/>
      <c r="K6" s="215"/>
      <c r="M6" s="214"/>
      <c r="N6" s="456" t="s">
        <v>279</v>
      </c>
      <c r="O6" s="457"/>
      <c r="P6" s="457"/>
      <c r="Q6" s="457"/>
      <c r="R6" s="457"/>
      <c r="S6" s="457"/>
      <c r="T6" s="457"/>
      <c r="U6" s="457"/>
      <c r="V6" s="458"/>
      <c r="W6" s="215"/>
      <c r="Y6" s="401"/>
      <c r="Z6" s="401"/>
      <c r="AA6" s="401"/>
    </row>
    <row r="7" spans="1:27" ht="5.4" customHeight="1">
      <c r="A7" s="214"/>
      <c r="B7" s="214"/>
      <c r="J7" s="215"/>
      <c r="K7" s="215"/>
      <c r="M7" s="214"/>
      <c r="N7" s="214"/>
      <c r="V7" s="215"/>
      <c r="W7" s="215"/>
    </row>
    <row r="8" spans="1:27" ht="23.4" customHeight="1">
      <c r="A8" s="214"/>
      <c r="B8" s="214"/>
      <c r="D8" s="216" t="s">
        <v>280</v>
      </c>
      <c r="E8" s="217" t="str">
        <f>IF(I10="","",VLOOKUP(I10,$AA$52:$AM$111,2,0))</f>
        <v>પટેલ બ્રિજેશકુમાર કાળાભાઈ</v>
      </c>
      <c r="F8" s="218"/>
      <c r="G8" s="218"/>
      <c r="H8" s="218"/>
      <c r="I8" s="218"/>
      <c r="J8" s="215"/>
      <c r="K8" s="215"/>
      <c r="M8" s="214"/>
      <c r="N8" s="214"/>
      <c r="P8" s="216" t="s">
        <v>280</v>
      </c>
      <c r="Q8" s="217" t="str">
        <f>IF(U10="","",VLOOKUP(U10,$AA$52:$AM$111,2,0))</f>
        <v/>
      </c>
      <c r="R8" s="218"/>
      <c r="S8" s="218"/>
      <c r="T8" s="218"/>
      <c r="U8" s="218"/>
      <c r="V8" s="215"/>
      <c r="W8" s="215"/>
      <c r="Y8" s="219" t="s">
        <v>281</v>
      </c>
      <c r="Z8" s="220" t="s">
        <v>282</v>
      </c>
    </row>
    <row r="9" spans="1:27" ht="5.4" customHeight="1">
      <c r="A9" s="214"/>
      <c r="B9" s="214"/>
      <c r="D9" s="218"/>
      <c r="E9" s="218"/>
      <c r="F9" s="218"/>
      <c r="G9" s="218"/>
      <c r="H9" s="218"/>
      <c r="I9" s="218"/>
      <c r="J9" s="215"/>
      <c r="K9" s="215"/>
      <c r="M9" s="214"/>
      <c r="N9" s="214"/>
      <c r="P9" s="218"/>
      <c r="Q9" s="218"/>
      <c r="R9" s="218"/>
      <c r="S9" s="218"/>
      <c r="T9" s="218"/>
      <c r="U9" s="218"/>
      <c r="V9" s="215"/>
      <c r="W9" s="215"/>
    </row>
    <row r="10" spans="1:27" ht="20.399999999999999" customHeight="1">
      <c r="A10" s="214"/>
      <c r="B10" s="214"/>
      <c r="D10" s="221" t="s">
        <v>28</v>
      </c>
      <c r="E10" s="222">
        <f>IF('Data Entry'!J2="","",'Data Entry'!J2)</f>
        <v>2</v>
      </c>
      <c r="F10" s="221" t="s">
        <v>29</v>
      </c>
      <c r="G10" s="217" t="str">
        <f>IF('Data Entry'!J3="","",'Data Entry'!J3)</f>
        <v>અ</v>
      </c>
      <c r="H10" s="223" t="s">
        <v>283</v>
      </c>
      <c r="I10" s="224">
        <v>1</v>
      </c>
      <c r="J10" s="215"/>
      <c r="K10" s="215"/>
      <c r="M10" s="214"/>
      <c r="N10" s="214"/>
      <c r="P10" s="221" t="s">
        <v>28</v>
      </c>
      <c r="Q10" s="222">
        <f>IF('Data Entry'!J2="","",'Data Entry'!J2)</f>
        <v>2</v>
      </c>
      <c r="R10" s="221" t="s">
        <v>29</v>
      </c>
      <c r="S10" s="217" t="str">
        <f>IF('Data Entry'!J3="","",'Data Entry'!J3)</f>
        <v>અ</v>
      </c>
      <c r="T10" s="223" t="s">
        <v>283</v>
      </c>
      <c r="U10" s="225">
        <v>2</v>
      </c>
      <c r="V10" s="215"/>
      <c r="W10" s="215"/>
      <c r="Y10" s="226" t="s">
        <v>284</v>
      </c>
      <c r="Z10" s="174" t="s">
        <v>285</v>
      </c>
    </row>
    <row r="11" spans="1:27" ht="6" customHeight="1">
      <c r="A11" s="214"/>
      <c r="B11" s="214"/>
      <c r="J11" s="215"/>
      <c r="K11" s="215"/>
      <c r="M11" s="214"/>
      <c r="N11" s="214"/>
      <c r="V11" s="215"/>
      <c r="W11" s="215"/>
    </row>
    <row r="12" spans="1:27" ht="20.399999999999999" customHeight="1">
      <c r="A12" s="214"/>
      <c r="B12" s="214"/>
      <c r="D12" s="221" t="s">
        <v>286</v>
      </c>
      <c r="E12" s="227">
        <f>IF(I10="","",VLOOKUP(I10,$AA$52:$AM$111,11,0))</f>
        <v>10251</v>
      </c>
      <c r="F12" s="228" t="s">
        <v>287</v>
      </c>
      <c r="G12" s="459" t="str">
        <f>IF(I10="","",VLOOKUP(I10,$AA$52:$AM$111,13,0))</f>
        <v>24060404501 1510001</v>
      </c>
      <c r="H12" s="459"/>
      <c r="I12" s="459"/>
      <c r="J12" s="215"/>
      <c r="K12" s="215"/>
      <c r="M12" s="214"/>
      <c r="N12" s="214"/>
      <c r="P12" s="221" t="s">
        <v>286</v>
      </c>
      <c r="Q12" s="227" t="str">
        <f>IF(U10="","",VLOOKUP(U10,$AA$52:$AM$111,11,0))</f>
        <v/>
      </c>
      <c r="R12" s="228" t="s">
        <v>287</v>
      </c>
      <c r="S12" s="459" t="str">
        <f>IF(U10="","",VLOOKUP(U10,$AA$52:$AM$111,13,0))</f>
        <v xml:space="preserve"> </v>
      </c>
      <c r="T12" s="459"/>
      <c r="U12" s="459"/>
      <c r="V12" s="215"/>
      <c r="W12" s="215"/>
      <c r="Y12" s="230" t="s">
        <v>288</v>
      </c>
      <c r="Z12" s="174" t="s">
        <v>285</v>
      </c>
    </row>
    <row r="13" spans="1:27" ht="6" customHeight="1">
      <c r="A13" s="214"/>
      <c r="B13" s="214"/>
      <c r="D13" s="221"/>
      <c r="E13" s="227"/>
      <c r="F13" s="228"/>
      <c r="G13" s="229"/>
      <c r="H13" s="229"/>
      <c r="I13" s="229"/>
      <c r="J13" s="215"/>
      <c r="K13" s="215"/>
      <c r="M13" s="214"/>
      <c r="N13" s="214"/>
      <c r="P13" s="221"/>
      <c r="Q13" s="227"/>
      <c r="R13" s="228"/>
      <c r="S13" s="229"/>
      <c r="T13" s="229"/>
      <c r="U13" s="229"/>
      <c r="V13" s="215"/>
      <c r="W13" s="215"/>
      <c r="Y13" s="180"/>
      <c r="Z13" s="252"/>
    </row>
    <row r="14" spans="1:27" ht="20.399999999999999" customHeight="1">
      <c r="A14" s="214"/>
      <c r="B14" s="214"/>
      <c r="D14" s="221" t="s">
        <v>313</v>
      </c>
      <c r="E14" s="452">
        <f>IF(I10="","",VLOOKUP(I10,$AA$52:$AM$111,12,0))</f>
        <v>40544</v>
      </c>
      <c r="F14" s="452"/>
      <c r="G14" s="229"/>
      <c r="H14" s="229"/>
      <c r="I14" s="229"/>
      <c r="J14" s="215"/>
      <c r="K14" s="215"/>
      <c r="M14" s="214"/>
      <c r="N14" s="214"/>
      <c r="P14" s="221" t="s">
        <v>313</v>
      </c>
      <c r="Q14" s="452" t="str">
        <f>IF(U10="","",VLOOKUP(U10,$AA$52:$AM$111,12,0))</f>
        <v/>
      </c>
      <c r="R14" s="452"/>
      <c r="S14" s="229"/>
      <c r="T14" s="229"/>
      <c r="U14" s="229"/>
      <c r="V14" s="215"/>
      <c r="W14" s="215"/>
      <c r="Y14" s="180"/>
      <c r="Z14" s="252"/>
    </row>
    <row r="15" spans="1:27" ht="19.8" customHeight="1">
      <c r="A15" s="214"/>
      <c r="B15" s="214"/>
      <c r="J15" s="215"/>
      <c r="K15" s="215"/>
      <c r="M15" s="214"/>
      <c r="N15" s="214"/>
      <c r="V15" s="215"/>
      <c r="W15" s="215"/>
    </row>
    <row r="16" spans="1:27" ht="54" customHeight="1">
      <c r="A16" s="214"/>
      <c r="B16" s="214"/>
      <c r="C16" s="231" t="s">
        <v>17</v>
      </c>
      <c r="D16" s="231" t="s">
        <v>289</v>
      </c>
      <c r="E16" s="231" t="s">
        <v>290</v>
      </c>
      <c r="F16" s="232" t="s">
        <v>291</v>
      </c>
      <c r="G16" s="232" t="s">
        <v>292</v>
      </c>
      <c r="H16" s="450" t="s">
        <v>293</v>
      </c>
      <c r="I16" s="451"/>
      <c r="J16" s="215"/>
      <c r="K16" s="215"/>
      <c r="M16" s="214"/>
      <c r="N16" s="214"/>
      <c r="O16" s="231" t="s">
        <v>17</v>
      </c>
      <c r="P16" s="231" t="s">
        <v>289</v>
      </c>
      <c r="Q16" s="231" t="s">
        <v>290</v>
      </c>
      <c r="R16" s="232" t="s">
        <v>291</v>
      </c>
      <c r="S16" s="232" t="s">
        <v>292</v>
      </c>
      <c r="T16" s="450" t="s">
        <v>293</v>
      </c>
      <c r="U16" s="451"/>
      <c r="V16" s="215"/>
      <c r="W16" s="215"/>
      <c r="Z16" s="21" t="str">
        <f>E10&amp;Z4</f>
        <v>2</v>
      </c>
    </row>
    <row r="17" spans="1:34" ht="40.049999999999997" customHeight="1">
      <c r="A17" s="214"/>
      <c r="B17" s="214"/>
      <c r="C17" s="233">
        <v>1</v>
      </c>
      <c r="D17" s="1" t="s">
        <v>294</v>
      </c>
      <c r="E17" s="234">
        <f>IF($Z$8="હા",100,"")</f>
        <v>100</v>
      </c>
      <c r="F17" s="234">
        <f>IF($Z$8="હા",IF(I10="","",VLOOKUP(I10,$AA$52:$AM$111,3,0)),"")</f>
        <v>77</v>
      </c>
      <c r="G17" s="234" t="str">
        <f>IF(I10="","",VLOOKUP(I10,$AA$52:$AM$111,4,0))</f>
        <v>B</v>
      </c>
      <c r="H17" s="444" t="str">
        <f>IF(G17="A","અભ્યાસ ઉત્તમ",IF(G17="B","અભ્યાસ સારો",IF(G17="C","અભ્યાસ સારો",IF(G17="D","અભ્યાસ મધ્યમ",IF(G17="E","અભ્યાસ નબળો","")))))</f>
        <v>અભ્યાસ સારો</v>
      </c>
      <c r="I17" s="445"/>
      <c r="J17" s="215"/>
      <c r="K17" s="215"/>
      <c r="M17" s="214"/>
      <c r="N17" s="214"/>
      <c r="O17" s="233">
        <v>1</v>
      </c>
      <c r="P17" s="1" t="s">
        <v>294</v>
      </c>
      <c r="Q17" s="234">
        <f>IF($Z$8="હા",100,"")</f>
        <v>100</v>
      </c>
      <c r="R17" s="234">
        <f>IF($Z$8="હા",IF(U10="","",VLOOKUP(U10,$AA$52:$AM$111,3,0)),"")</f>
        <v>0</v>
      </c>
      <c r="S17" s="234" t="str">
        <f>IF(U10="","",VLOOKUP(U10,$AA$52:$AM$111,4,0))</f>
        <v>E</v>
      </c>
      <c r="T17" s="444" t="str">
        <f>IF(S17="A","અભ્યાસ ઉત્તમ",IF(S17="B","અભ્યાસ સારો",IF(S17="C","અભ્યાસ સારો",IF(S17="D","અભ્યાસ મધ્યમ",IF(S17="E","અભ્યાસ નબળો","")))))</f>
        <v>અભ્યાસ નબળો</v>
      </c>
      <c r="U17" s="445"/>
      <c r="V17" s="215"/>
      <c r="W17" s="215"/>
    </row>
    <row r="18" spans="1:34" ht="40.049999999999997" customHeight="1">
      <c r="A18" s="214"/>
      <c r="B18" s="214"/>
      <c r="C18" s="233">
        <v>2</v>
      </c>
      <c r="D18" s="1" t="s">
        <v>295</v>
      </c>
      <c r="E18" s="234">
        <f t="shared" ref="E18:E19" si="0">IF($Z$8="હા",100,"")</f>
        <v>100</v>
      </c>
      <c r="F18" s="234">
        <f>IF($Z$8="હા",IF(I10="","",VLOOKUP(I10,$AA$52:$AM$111,5,0)),"")</f>
        <v>77</v>
      </c>
      <c r="G18" s="234" t="str">
        <f>IF(I10="","",VLOOKUP(I10,$AA$52:$AM$111,6,0))</f>
        <v>B</v>
      </c>
      <c r="H18" s="444" t="str">
        <f>IF(G18="A","અભ્યાસ ઉત્તમ",IF(G18="B","અભ્યાસ સારો",IF(G18="C","અભ્યાસ સારો",IF(G18="D","અભ્યાસ મધ્યમ",IF(G18="E","અભ્યાસ નબળો","")))))</f>
        <v>અભ્યાસ સારો</v>
      </c>
      <c r="I18" s="445"/>
      <c r="J18" s="215"/>
      <c r="K18" s="215"/>
      <c r="M18" s="214"/>
      <c r="N18" s="214"/>
      <c r="O18" s="233">
        <v>2</v>
      </c>
      <c r="P18" s="1" t="s">
        <v>295</v>
      </c>
      <c r="Q18" s="234">
        <f t="shared" ref="Q18:Q19" si="1">IF($Z$8="હા",100,"")</f>
        <v>100</v>
      </c>
      <c r="R18" s="234">
        <f>IF($Z$8="હા",IF(U10="","",VLOOKUP(U10,$AA$52:$AM$111,5,0)),"")</f>
        <v>0</v>
      </c>
      <c r="S18" s="234" t="str">
        <f>IF(U10="","",VLOOKUP(U10,$AA$52:$AM$111,6,0))</f>
        <v>E</v>
      </c>
      <c r="T18" s="444" t="str">
        <f>IF(S18="A","અભ્યાસ ઉત્તમ",IF(S18="B","અભ્યાસ સારો",IF(S18="C","અભ્યાસ સારો",IF(S18="D","અભ્યાસ મધ્યમ",IF(S18="E","અભ્યાસ નબળો","")))))</f>
        <v>અભ્યાસ નબળો</v>
      </c>
      <c r="U18" s="445"/>
      <c r="V18" s="215"/>
      <c r="W18" s="215"/>
      <c r="AH18" s="147"/>
    </row>
    <row r="19" spans="1:34" ht="40.049999999999997" customHeight="1">
      <c r="A19" s="214"/>
      <c r="B19" s="214"/>
      <c r="C19" s="233">
        <v>3</v>
      </c>
      <c r="D19" s="253" t="s">
        <v>314</v>
      </c>
      <c r="E19" s="234">
        <f t="shared" si="0"/>
        <v>100</v>
      </c>
      <c r="F19" s="234">
        <f>IF($Z$8="હા",IF(I10="","",VLOOKUP(I10,$AA$52:$AM$111,7,0)),"")</f>
        <v>67</v>
      </c>
      <c r="G19" s="234" t="str">
        <f>IF(I10="","",VLOOKUP(I10,$AA$52:$AM$111,8,0))</f>
        <v>B</v>
      </c>
      <c r="H19" s="444" t="str">
        <f>IF(G19="A","અભ્યાસ ઉત્તમ",IF(G19="B","અભ્યાસ સારો",IF(G19="C","અભ્યાસ સારો",IF(G19="D","અભ્યાસ મધ્યમ",IF(G19="E","અભ્યાસ નબળો","")))))</f>
        <v>અભ્યાસ સારો</v>
      </c>
      <c r="I19" s="445"/>
      <c r="J19" s="215"/>
      <c r="K19" s="215"/>
      <c r="M19" s="214"/>
      <c r="N19" s="214"/>
      <c r="O19" s="233">
        <v>3</v>
      </c>
      <c r="P19" s="253" t="s">
        <v>314</v>
      </c>
      <c r="Q19" s="234">
        <f t="shared" si="1"/>
        <v>100</v>
      </c>
      <c r="R19" s="234">
        <f>IF($Z$8="હા",IF(U10="","",VLOOKUP(U10,$AA$52:$AM$111,7,0)),"")</f>
        <v>0</v>
      </c>
      <c r="S19" s="234" t="str">
        <f>IF(U10="","",VLOOKUP(U10,$AA$52:$AM$111,8,0))</f>
        <v>E</v>
      </c>
      <c r="T19" s="444" t="str">
        <f>IF(S19="A","અભ્યાસ ઉત્તમ",IF(S19="B","અભ્યાસ સારો",IF(S19="C","અભ્યાસ સારો",IF(S19="D","અભ્યાસ મધ્યમ",IF(S19="E","અભ્યાસ નબળો","")))))</f>
        <v>અભ્યાસ નબળો</v>
      </c>
      <c r="U19" s="445"/>
      <c r="V19" s="215"/>
      <c r="W19" s="215"/>
    </row>
    <row r="20" spans="1:34" ht="40.049999999999997" customHeight="1">
      <c r="A20" s="214"/>
      <c r="B20" s="214"/>
      <c r="C20" s="446" t="s">
        <v>297</v>
      </c>
      <c r="D20" s="447"/>
      <c r="E20" s="235">
        <f>IF($Z$8="હા",SUM(E17:E19),"")</f>
        <v>300</v>
      </c>
      <c r="F20" s="235">
        <f>IF($Z$8="હા",IF(I10="","",VLOOKUP(I10,$AA$52:$AM$111,9,0)),"")</f>
        <v>221</v>
      </c>
      <c r="G20" s="235" t="str">
        <f>IF(I10="","",VLOOKUP(I10,$AA$52:$AM$111,10,0))</f>
        <v>B</v>
      </c>
      <c r="H20" s="448" t="str">
        <f>IF(G20="A","એકંદરે અભ્યાસ ઉત્તમ",IF(G20="B","એકંદરે અભ્યાસ સારો",IF(G20="C","એકંદરે અભ્યાસ સારો",IF(G20="D","એકંદરે અભ્યાસ મધ્યમ",IF(G20="E","એકંદરે અભ્યાસ નબળો","")))))</f>
        <v>એકંદરે અભ્યાસ સારો</v>
      </c>
      <c r="I20" s="449"/>
      <c r="J20" s="215"/>
      <c r="K20" s="215"/>
      <c r="M20" s="214"/>
      <c r="N20" s="214"/>
      <c r="O20" s="446" t="s">
        <v>297</v>
      </c>
      <c r="P20" s="447"/>
      <c r="Q20" s="235">
        <f>IF($Z$8="હા",SUM(Q17:Q19),"")</f>
        <v>300</v>
      </c>
      <c r="R20" s="235">
        <f>IF($Z$8="હા",IF(U10="","",VLOOKUP(U10,$AA$52:$AM$111,9,0)),"")</f>
        <v>0</v>
      </c>
      <c r="S20" s="235" t="str">
        <f>IF(U10="","",VLOOKUP(U10,$AA$52:$AM$111,10,0))</f>
        <v>E</v>
      </c>
      <c r="T20" s="448" t="str">
        <f>IF(S20="A","એકંદરે અભ્યાસ ઉત્તમ",IF(S20="B","એકંદરે અભ્યાસ સારો",IF(S20="C","એકંદરે અભ્યાસ સારો",IF(S20="D","એકંદરે અભ્યાસ મધ્યમ",IF(S20="E","એકંદરે અભ્યાસ નબળો","")))))</f>
        <v>એકંદરે અભ્યાસ નબળો</v>
      </c>
      <c r="U20" s="449"/>
      <c r="V20" s="215"/>
      <c r="W20" s="215"/>
    </row>
    <row r="21" spans="1:34" ht="40.049999999999997" customHeight="1">
      <c r="A21" s="214"/>
      <c r="B21" s="214"/>
      <c r="C21" s="441" t="s">
        <v>298</v>
      </c>
      <c r="D21" s="441"/>
      <c r="E21" s="442">
        <f>IF($Z$8="હા",IFERROR(F20/E20,""),"")</f>
        <v>0.73666666666666669</v>
      </c>
      <c r="F21" s="443"/>
      <c r="G21" s="236" t="s">
        <v>299</v>
      </c>
      <c r="H21" s="439" t="str">
        <f>IF(AND(Z10="હા",E21&gt;20%),"પાસ",IF(I10="","",IF(COUNTIF(G17:G19,"E")&gt;1,"વર્ગ બઢતી","પાસ")))</f>
        <v>પાસ</v>
      </c>
      <c r="I21" s="440"/>
      <c r="J21" s="215"/>
      <c r="K21" s="215"/>
      <c r="M21" s="214"/>
      <c r="N21" s="214"/>
      <c r="O21" s="441" t="s">
        <v>298</v>
      </c>
      <c r="P21" s="441"/>
      <c r="Q21" s="442">
        <f>IF($Z$8="હા",IFERROR(R20/Q20,""),"")</f>
        <v>0</v>
      </c>
      <c r="R21" s="443"/>
      <c r="S21" s="236" t="s">
        <v>299</v>
      </c>
      <c r="T21" s="439" t="str">
        <f>IF(AND(Z12="હા",Q21&gt;20%),"પાસ",IF(U10="","",IF(COUNTIF(S17:S19,"E")&gt;1,"વર્ગ બઢતી","પાસ")))</f>
        <v>વર્ગ બઢતી</v>
      </c>
      <c r="U21" s="440"/>
      <c r="V21" s="215"/>
      <c r="W21" s="215"/>
    </row>
    <row r="22" spans="1:34" ht="6.6" customHeight="1">
      <c r="A22" s="214"/>
      <c r="B22" s="214"/>
      <c r="J22" s="215"/>
      <c r="K22" s="215"/>
      <c r="M22" s="214"/>
      <c r="N22" s="214"/>
      <c r="V22" s="215"/>
      <c r="W22" s="215"/>
    </row>
    <row r="23" spans="1:34" ht="27.6" thickBot="1">
      <c r="A23" s="214"/>
      <c r="B23" s="214"/>
      <c r="C23" s="435" t="s">
        <v>300</v>
      </c>
      <c r="D23" s="435"/>
      <c r="E23" s="217" t="str">
        <f>IF('Data Entry'!D2="","",'Data Entry'!D2)</f>
        <v>કુવાદરા</v>
      </c>
      <c r="F23" s="402" t="s">
        <v>301</v>
      </c>
      <c r="G23" s="402"/>
      <c r="H23" s="237"/>
      <c r="I23" s="238"/>
      <c r="J23" s="215"/>
      <c r="K23" s="215"/>
      <c r="M23" s="214"/>
      <c r="N23" s="214"/>
      <c r="O23" s="435" t="s">
        <v>300</v>
      </c>
      <c r="P23" s="435"/>
      <c r="Q23" s="217" t="str">
        <f>IF('Data Entry'!D2="","",'Data Entry'!D2)</f>
        <v>કુવાદરા</v>
      </c>
      <c r="R23" s="402" t="s">
        <v>301</v>
      </c>
      <c r="S23" s="402"/>
      <c r="T23" s="237"/>
      <c r="U23" s="238"/>
      <c r="V23" s="215"/>
      <c r="W23" s="215"/>
    </row>
    <row r="24" spans="1:34" ht="6" customHeight="1">
      <c r="A24" s="214"/>
      <c r="B24" s="214"/>
      <c r="C24" s="218"/>
      <c r="E24" s="218"/>
      <c r="F24" s="218"/>
      <c r="G24" s="218"/>
      <c r="H24" s="218"/>
      <c r="I24" s="218"/>
      <c r="J24" s="215"/>
      <c r="K24" s="215"/>
      <c r="M24" s="214"/>
      <c r="N24" s="214"/>
      <c r="O24" s="218"/>
      <c r="Q24" s="218"/>
      <c r="R24" s="218"/>
      <c r="S24" s="218"/>
      <c r="T24" s="218"/>
      <c r="U24" s="218"/>
      <c r="V24" s="215"/>
      <c r="W24" s="215"/>
    </row>
    <row r="25" spans="1:34" ht="27">
      <c r="A25" s="214"/>
      <c r="B25" s="214"/>
      <c r="C25" s="435" t="s">
        <v>60</v>
      </c>
      <c r="D25" s="435"/>
      <c r="E25" s="436">
        <f>IF('Data Entry'!B4="","",'Data Entry'!B4)</f>
        <v>45780</v>
      </c>
      <c r="F25" s="436"/>
      <c r="G25" s="436"/>
      <c r="H25" s="218"/>
      <c r="I25" s="218"/>
      <c r="J25" s="215"/>
      <c r="K25" s="215"/>
      <c r="M25" s="214"/>
      <c r="N25" s="214"/>
      <c r="O25" s="435" t="s">
        <v>60</v>
      </c>
      <c r="P25" s="435"/>
      <c r="Q25" s="436">
        <f>IF('Data Entry'!B4="","",'Data Entry'!B4)</f>
        <v>45780</v>
      </c>
      <c r="R25" s="436"/>
      <c r="S25" s="436"/>
      <c r="T25" s="218"/>
      <c r="U25" s="218"/>
      <c r="V25" s="215"/>
      <c r="W25" s="215"/>
    </row>
    <row r="26" spans="1:34" ht="13.95" customHeight="1">
      <c r="A26" s="214"/>
      <c r="B26" s="214"/>
      <c r="D26" s="218"/>
      <c r="E26" s="218"/>
      <c r="F26" s="218"/>
      <c r="G26" s="218"/>
      <c r="H26" s="218"/>
      <c r="I26" s="218"/>
      <c r="J26" s="215"/>
      <c r="K26" s="215"/>
      <c r="M26" s="214"/>
      <c r="N26" s="214"/>
      <c r="P26" s="218"/>
      <c r="Q26" s="218"/>
      <c r="R26" s="218"/>
      <c r="S26" s="218"/>
      <c r="T26" s="218"/>
      <c r="U26" s="218"/>
      <c r="V26" s="215"/>
      <c r="W26" s="215"/>
    </row>
    <row r="27" spans="1:34" ht="37.799999999999997" customHeight="1" thickBot="1">
      <c r="A27" s="214"/>
      <c r="B27" s="214"/>
      <c r="D27" s="218"/>
      <c r="E27" s="218"/>
      <c r="F27" s="218"/>
      <c r="G27" s="218"/>
      <c r="H27" s="218"/>
      <c r="I27" s="218"/>
      <c r="J27" s="215"/>
      <c r="K27" s="215"/>
      <c r="M27" s="214"/>
      <c r="N27" s="214"/>
      <c r="P27" s="218"/>
      <c r="Q27" s="218"/>
      <c r="R27" s="218"/>
      <c r="S27" s="218"/>
      <c r="T27" s="218"/>
      <c r="U27" s="218"/>
      <c r="V27" s="215"/>
      <c r="W27" s="215"/>
    </row>
    <row r="28" spans="1:34" ht="27.6" thickTop="1">
      <c r="A28" s="214"/>
      <c r="B28" s="214"/>
      <c r="D28" s="437" t="s">
        <v>302</v>
      </c>
      <c r="E28" s="437"/>
      <c r="F28" s="218"/>
      <c r="G28" s="438" t="s">
        <v>303</v>
      </c>
      <c r="H28" s="438"/>
      <c r="I28" s="438"/>
      <c r="J28" s="215"/>
      <c r="K28" s="215"/>
      <c r="M28" s="214"/>
      <c r="N28" s="214"/>
      <c r="P28" s="437" t="s">
        <v>302</v>
      </c>
      <c r="Q28" s="437"/>
      <c r="R28" s="218"/>
      <c r="S28" s="438" t="s">
        <v>303</v>
      </c>
      <c r="T28" s="438"/>
      <c r="U28" s="438"/>
      <c r="V28" s="215"/>
      <c r="W28" s="215"/>
    </row>
    <row r="29" spans="1:34" ht="18">
      <c r="A29" s="214"/>
      <c r="B29" s="431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29" s="432"/>
      <c r="D29" s="432"/>
      <c r="E29" s="432"/>
      <c r="F29" s="432"/>
      <c r="G29" s="432"/>
      <c r="H29" s="432"/>
      <c r="I29" s="432"/>
      <c r="J29" s="433"/>
      <c r="K29" s="215"/>
      <c r="M29" s="214"/>
      <c r="N29" s="431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O29" s="432"/>
      <c r="P29" s="432"/>
      <c r="Q29" s="432"/>
      <c r="R29" s="432"/>
      <c r="S29" s="432"/>
      <c r="T29" s="432"/>
      <c r="U29" s="432"/>
      <c r="V29" s="433"/>
      <c r="W29" s="215"/>
    </row>
    <row r="30" spans="1:34" ht="5.4" customHeight="1">
      <c r="A30" s="239"/>
      <c r="B30" s="240"/>
      <c r="C30" s="240"/>
      <c r="D30" s="240"/>
      <c r="E30" s="240"/>
      <c r="F30" s="240"/>
      <c r="G30" s="240"/>
      <c r="H30" s="240"/>
      <c r="I30" s="240"/>
      <c r="J30" s="240"/>
      <c r="K30" s="241"/>
      <c r="M30" s="239"/>
      <c r="N30" s="240"/>
      <c r="O30" s="240"/>
      <c r="P30" s="240"/>
      <c r="Q30" s="240"/>
      <c r="R30" s="240"/>
      <c r="S30" s="240"/>
      <c r="T30" s="240"/>
      <c r="U30" s="240"/>
      <c r="V30" s="240"/>
      <c r="W30" s="241"/>
    </row>
    <row r="49" spans="25:39" hidden="1"/>
    <row r="50" spans="25:39" hidden="1">
      <c r="AA50" s="242">
        <v>1</v>
      </c>
      <c r="AB50" s="242">
        <v>2</v>
      </c>
      <c r="AC50" s="242">
        <v>3</v>
      </c>
      <c r="AD50" s="242">
        <v>4</v>
      </c>
      <c r="AE50" s="242">
        <v>5</v>
      </c>
      <c r="AF50" s="242">
        <v>6</v>
      </c>
      <c r="AG50" s="242">
        <v>7</v>
      </c>
      <c r="AH50" s="242">
        <v>8</v>
      </c>
      <c r="AI50" s="242">
        <v>9</v>
      </c>
      <c r="AJ50" s="242">
        <v>10</v>
      </c>
      <c r="AK50" s="242">
        <v>11</v>
      </c>
      <c r="AL50" s="242">
        <v>12</v>
      </c>
      <c r="AM50" s="242">
        <v>13</v>
      </c>
    </row>
    <row r="51" spans="25:39" ht="54" hidden="1">
      <c r="Y51" s="22"/>
      <c r="Z51" s="22"/>
      <c r="AA51" s="243" t="s">
        <v>304</v>
      </c>
      <c r="AB51" s="243" t="s">
        <v>18</v>
      </c>
      <c r="AC51" s="434" t="s">
        <v>294</v>
      </c>
      <c r="AD51" s="434"/>
      <c r="AE51" s="434" t="s">
        <v>295</v>
      </c>
      <c r="AF51" s="434"/>
      <c r="AG51" s="434" t="s">
        <v>296</v>
      </c>
      <c r="AH51" s="434"/>
      <c r="AI51" s="434" t="s">
        <v>85</v>
      </c>
      <c r="AJ51" s="434"/>
      <c r="AK51" s="244" t="s">
        <v>19</v>
      </c>
      <c r="AL51" s="245" t="s">
        <v>20</v>
      </c>
      <c r="AM51" s="245" t="s">
        <v>305</v>
      </c>
    </row>
    <row r="52" spans="25:39" hidden="1">
      <c r="AA52" s="246">
        <f>IF('Data Entry'!A8="","",'Data Entry'!A8)</f>
        <v>1</v>
      </c>
      <c r="AB52" s="246" t="str">
        <f>IF('Data Entry'!B8="","",'Data Entry'!B8)</f>
        <v>પટેલ બ્રિજેશકુમાર કાળાભાઈ</v>
      </c>
      <c r="AC52" s="246">
        <f>IF('D4 BHASHA PARYAVARAN'!AF4="","",'D4 BHASHA PARYAVARAN'!AF4)</f>
        <v>77</v>
      </c>
      <c r="AD52" s="246" t="str">
        <f>IF('D4 BHASHA PARYAVARAN'!AG4="","",'D4 BHASHA PARYAVARAN'!AG4)</f>
        <v>B</v>
      </c>
      <c r="AE52" s="246">
        <f>IF('D4 GANIT'!AC4="","",'D4 GANIT'!AC4)</f>
        <v>77</v>
      </c>
      <c r="AF52" s="246" t="str">
        <f>IF('D4 GANIT'!AD4="","",'D4 GANIT'!AD4)</f>
        <v>B</v>
      </c>
      <c r="AG52" s="246">
        <f>IF('VYAKTITV VIKAS'!S4="","",'VYAKTITV VIKAS'!S4)</f>
        <v>67</v>
      </c>
      <c r="AH52" s="246" t="str">
        <f>IF('VYAKTITV VIKAS'!T4="","",'VYAKTITV VIKAS'!T4)</f>
        <v>B</v>
      </c>
      <c r="AI52" s="246">
        <f>IF(AA52="","",(AC52+AE52+AG52))</f>
        <v>221</v>
      </c>
      <c r="AJ52" s="246" t="str">
        <f>IF(AA52="","",IF(AI52&gt;=240,"A",IF(AI52&gt;=195,"B",IF(AI52&gt;=150,"C",IF(AI52&gt;=105,"D",IF(AI52&lt;=104,"E"))))))</f>
        <v>B</v>
      </c>
      <c r="AK52" s="246">
        <f>IF('Data Entry'!C8="","",'Data Entry'!C8)</f>
        <v>10251</v>
      </c>
      <c r="AL52" s="247">
        <f>IF('Data Entry'!D8="","",'Data Entry'!D8)</f>
        <v>40544</v>
      </c>
      <c r="AM52" s="246" t="str">
        <f>IF('Data Entry'!M8="","",'Data Entry'!M8)</f>
        <v>24060404501 1510001</v>
      </c>
    </row>
    <row r="53" spans="25:39" hidden="1">
      <c r="AA53" s="246">
        <f>IF('Data Entry'!A9="","",'Data Entry'!A9)</f>
        <v>2</v>
      </c>
      <c r="AB53" s="246" t="str">
        <f>IF('Data Entry'!B9="","",'Data Entry'!B9)</f>
        <v/>
      </c>
      <c r="AC53" s="246">
        <f>IF('D4 BHASHA PARYAVARAN'!AF5="","",'D4 BHASHA PARYAVARAN'!AF5)</f>
        <v>0</v>
      </c>
      <c r="AD53" s="246" t="str">
        <f>IF('D4 BHASHA PARYAVARAN'!AG5="","",'D4 BHASHA PARYAVARAN'!AG5)</f>
        <v>E</v>
      </c>
      <c r="AE53" s="246">
        <f>IF('D4 GANIT'!AC5="","",'D4 GANIT'!AC5)</f>
        <v>0</v>
      </c>
      <c r="AF53" s="246" t="str">
        <f>IF('D4 GANIT'!AD5="","",'D4 GANIT'!AD5)</f>
        <v>E</v>
      </c>
      <c r="AG53" s="246">
        <f>IF('VYAKTITV VIKAS'!S5="","",'VYAKTITV VIKAS'!S5)</f>
        <v>0</v>
      </c>
      <c r="AH53" s="246" t="str">
        <f>IF('VYAKTITV VIKAS'!T5="","",'VYAKTITV VIKAS'!T5)</f>
        <v>E</v>
      </c>
      <c r="AI53" s="246">
        <f t="shared" ref="AI53:AI111" si="2">IF(AA53="","",(AC53+AE53+AG53))</f>
        <v>0</v>
      </c>
      <c r="AJ53" s="246" t="str">
        <f t="shared" ref="AJ53:AJ111" si="3">IF(AA53="","",IF(AI53&gt;=240,"A",IF(AI53&gt;=195,"B",IF(AI53&gt;=150,"C",IF(AI53&gt;=105,"D",IF(AI53&lt;=104,"E"))))))</f>
        <v>E</v>
      </c>
      <c r="AK53" s="246" t="str">
        <f>IF('Data Entry'!C9="","",'Data Entry'!C9)</f>
        <v/>
      </c>
      <c r="AL53" s="247" t="str">
        <f>IF('Data Entry'!D9="","",'Data Entry'!D9)</f>
        <v/>
      </c>
      <c r="AM53" s="246" t="str">
        <f>IF('Data Entry'!M9="","",'Data Entry'!M9)</f>
        <v xml:space="preserve"> </v>
      </c>
    </row>
    <row r="54" spans="25:39" hidden="1">
      <c r="AA54" s="246">
        <f>IF('Data Entry'!A10="","",'Data Entry'!A10)</f>
        <v>3</v>
      </c>
      <c r="AB54" s="246" t="str">
        <f>IF('Data Entry'!B10="","",'Data Entry'!B10)</f>
        <v/>
      </c>
      <c r="AC54" s="246">
        <f>IF('D4 BHASHA PARYAVARAN'!AF6="","",'D4 BHASHA PARYAVARAN'!AF6)</f>
        <v>0</v>
      </c>
      <c r="AD54" s="246" t="str">
        <f>IF('D4 BHASHA PARYAVARAN'!AG6="","",'D4 BHASHA PARYAVARAN'!AG6)</f>
        <v>E</v>
      </c>
      <c r="AE54" s="246">
        <f>IF('D4 GANIT'!AC6="","",'D4 GANIT'!AC6)</f>
        <v>0</v>
      </c>
      <c r="AF54" s="246" t="str">
        <f>IF('D4 GANIT'!AD6="","",'D4 GANIT'!AD6)</f>
        <v>E</v>
      </c>
      <c r="AG54" s="246">
        <f>IF('VYAKTITV VIKAS'!S6="","",'VYAKTITV VIKAS'!S6)</f>
        <v>0</v>
      </c>
      <c r="AH54" s="246" t="str">
        <f>IF('VYAKTITV VIKAS'!T6="","",'VYAKTITV VIKAS'!T6)</f>
        <v>E</v>
      </c>
      <c r="AI54" s="246">
        <f t="shared" si="2"/>
        <v>0</v>
      </c>
      <c r="AJ54" s="246" t="str">
        <f t="shared" si="3"/>
        <v>E</v>
      </c>
      <c r="AK54" s="246" t="str">
        <f>IF('Data Entry'!C10="","",'Data Entry'!C10)</f>
        <v/>
      </c>
      <c r="AL54" s="247" t="str">
        <f>IF('Data Entry'!D10="","",'Data Entry'!D10)</f>
        <v/>
      </c>
      <c r="AM54" s="246" t="str">
        <f>IF('Data Entry'!M10="","",'Data Entry'!M10)</f>
        <v xml:space="preserve"> </v>
      </c>
    </row>
    <row r="55" spans="25:39" hidden="1">
      <c r="AA55" s="246">
        <f>IF('Data Entry'!A11="","",'Data Entry'!A11)</f>
        <v>4</v>
      </c>
      <c r="AB55" s="246" t="str">
        <f>IF('Data Entry'!B11="","",'Data Entry'!B11)</f>
        <v/>
      </c>
      <c r="AC55" s="246">
        <f>IF('D4 BHASHA PARYAVARAN'!AF7="","",'D4 BHASHA PARYAVARAN'!AF7)</f>
        <v>0</v>
      </c>
      <c r="AD55" s="246" t="str">
        <f>IF('D4 BHASHA PARYAVARAN'!AG7="","",'D4 BHASHA PARYAVARAN'!AG7)</f>
        <v>E</v>
      </c>
      <c r="AE55" s="246">
        <f>IF('D4 GANIT'!AC7="","",'D4 GANIT'!AC7)</f>
        <v>0</v>
      </c>
      <c r="AF55" s="246" t="str">
        <f>IF('D4 GANIT'!AD7="","",'D4 GANIT'!AD7)</f>
        <v>E</v>
      </c>
      <c r="AG55" s="246">
        <f>IF('VYAKTITV VIKAS'!S7="","",'VYAKTITV VIKAS'!S7)</f>
        <v>0</v>
      </c>
      <c r="AH55" s="246" t="str">
        <f>IF('VYAKTITV VIKAS'!T7="","",'VYAKTITV VIKAS'!T7)</f>
        <v>E</v>
      </c>
      <c r="AI55" s="246">
        <f t="shared" si="2"/>
        <v>0</v>
      </c>
      <c r="AJ55" s="246" t="str">
        <f t="shared" si="3"/>
        <v>E</v>
      </c>
      <c r="AK55" s="246" t="str">
        <f>IF('Data Entry'!C11="","",'Data Entry'!C11)</f>
        <v/>
      </c>
      <c r="AL55" s="247" t="str">
        <f>IF('Data Entry'!D11="","",'Data Entry'!D11)</f>
        <v/>
      </c>
      <c r="AM55" s="246" t="str">
        <f>IF('Data Entry'!M11="","",'Data Entry'!M11)</f>
        <v xml:space="preserve"> </v>
      </c>
    </row>
    <row r="56" spans="25:39" hidden="1">
      <c r="AA56" s="246">
        <f>IF('Data Entry'!A12="","",'Data Entry'!A12)</f>
        <v>5</v>
      </c>
      <c r="AB56" s="246" t="str">
        <f>IF('Data Entry'!B12="","",'Data Entry'!B12)</f>
        <v/>
      </c>
      <c r="AC56" s="246">
        <f>IF('D4 BHASHA PARYAVARAN'!AF8="","",'D4 BHASHA PARYAVARAN'!AF8)</f>
        <v>0</v>
      </c>
      <c r="AD56" s="246" t="str">
        <f>IF('D4 BHASHA PARYAVARAN'!AG8="","",'D4 BHASHA PARYAVARAN'!AG8)</f>
        <v>E</v>
      </c>
      <c r="AE56" s="246">
        <f>IF('D4 GANIT'!AC8="","",'D4 GANIT'!AC8)</f>
        <v>0</v>
      </c>
      <c r="AF56" s="246" t="str">
        <f>IF('D4 GANIT'!AD8="","",'D4 GANIT'!AD8)</f>
        <v>E</v>
      </c>
      <c r="AG56" s="246">
        <f>IF('VYAKTITV VIKAS'!S8="","",'VYAKTITV VIKAS'!S8)</f>
        <v>0</v>
      </c>
      <c r="AH56" s="246" t="str">
        <f>IF('VYAKTITV VIKAS'!T8="","",'VYAKTITV VIKAS'!T8)</f>
        <v>E</v>
      </c>
      <c r="AI56" s="246">
        <f t="shared" si="2"/>
        <v>0</v>
      </c>
      <c r="AJ56" s="246" t="str">
        <f t="shared" si="3"/>
        <v>E</v>
      </c>
      <c r="AK56" s="246" t="str">
        <f>IF('Data Entry'!C12="","",'Data Entry'!C12)</f>
        <v/>
      </c>
      <c r="AL56" s="247" t="str">
        <f>IF('Data Entry'!D12="","",'Data Entry'!D12)</f>
        <v/>
      </c>
      <c r="AM56" s="246" t="str">
        <f>IF('Data Entry'!M12="","",'Data Entry'!M12)</f>
        <v xml:space="preserve"> </v>
      </c>
    </row>
    <row r="57" spans="25:39" hidden="1">
      <c r="AA57" s="246">
        <f>IF('Data Entry'!A13="","",'Data Entry'!A13)</f>
        <v>6</v>
      </c>
      <c r="AB57" s="246" t="str">
        <f>IF('Data Entry'!B13="","",'Data Entry'!B13)</f>
        <v/>
      </c>
      <c r="AC57" s="246">
        <f>IF('D4 BHASHA PARYAVARAN'!AF9="","",'D4 BHASHA PARYAVARAN'!AF9)</f>
        <v>0</v>
      </c>
      <c r="AD57" s="246" t="str">
        <f>IF('D4 BHASHA PARYAVARAN'!AG9="","",'D4 BHASHA PARYAVARAN'!AG9)</f>
        <v>E</v>
      </c>
      <c r="AE57" s="246">
        <f>IF('D4 GANIT'!AC9="","",'D4 GANIT'!AC9)</f>
        <v>0</v>
      </c>
      <c r="AF57" s="246" t="str">
        <f>IF('D4 GANIT'!AD9="","",'D4 GANIT'!AD9)</f>
        <v>E</v>
      </c>
      <c r="AG57" s="246">
        <f>IF('VYAKTITV VIKAS'!S9="","",'VYAKTITV VIKAS'!S9)</f>
        <v>0</v>
      </c>
      <c r="AH57" s="246" t="str">
        <f>IF('VYAKTITV VIKAS'!T9="","",'VYAKTITV VIKAS'!T9)</f>
        <v>E</v>
      </c>
      <c r="AI57" s="246">
        <f t="shared" si="2"/>
        <v>0</v>
      </c>
      <c r="AJ57" s="246" t="str">
        <f t="shared" si="3"/>
        <v>E</v>
      </c>
      <c r="AK57" s="246" t="str">
        <f>IF('Data Entry'!C13="","",'Data Entry'!C13)</f>
        <v/>
      </c>
      <c r="AL57" s="247" t="str">
        <f>IF('Data Entry'!D13="","",'Data Entry'!D13)</f>
        <v/>
      </c>
      <c r="AM57" s="246" t="str">
        <f>IF('Data Entry'!M13="","",'Data Entry'!M13)</f>
        <v xml:space="preserve"> </v>
      </c>
    </row>
    <row r="58" spans="25:39" hidden="1">
      <c r="AA58" s="246">
        <f>IF('Data Entry'!A14="","",'Data Entry'!A14)</f>
        <v>7</v>
      </c>
      <c r="AB58" s="246" t="str">
        <f>IF('Data Entry'!B14="","",'Data Entry'!B14)</f>
        <v/>
      </c>
      <c r="AC58" s="246">
        <f>IF('D4 BHASHA PARYAVARAN'!AF10="","",'D4 BHASHA PARYAVARAN'!AF10)</f>
        <v>0</v>
      </c>
      <c r="AD58" s="246" t="str">
        <f>IF('D4 BHASHA PARYAVARAN'!AG10="","",'D4 BHASHA PARYAVARAN'!AG10)</f>
        <v>E</v>
      </c>
      <c r="AE58" s="246">
        <f>IF('D4 GANIT'!AC10="","",'D4 GANIT'!AC10)</f>
        <v>0</v>
      </c>
      <c r="AF58" s="246" t="str">
        <f>IF('D4 GANIT'!AD10="","",'D4 GANIT'!AD10)</f>
        <v>E</v>
      </c>
      <c r="AG58" s="246">
        <f>IF('VYAKTITV VIKAS'!S10="","",'VYAKTITV VIKAS'!S10)</f>
        <v>0</v>
      </c>
      <c r="AH58" s="246" t="str">
        <f>IF('VYAKTITV VIKAS'!T10="","",'VYAKTITV VIKAS'!T10)</f>
        <v>E</v>
      </c>
      <c r="AI58" s="246">
        <f t="shared" si="2"/>
        <v>0</v>
      </c>
      <c r="AJ58" s="246" t="str">
        <f t="shared" si="3"/>
        <v>E</v>
      </c>
      <c r="AK58" s="246" t="str">
        <f>IF('Data Entry'!C14="","",'Data Entry'!C14)</f>
        <v/>
      </c>
      <c r="AL58" s="247" t="str">
        <f>IF('Data Entry'!D14="","",'Data Entry'!D14)</f>
        <v/>
      </c>
      <c r="AM58" s="246" t="str">
        <f>IF('Data Entry'!M14="","",'Data Entry'!M14)</f>
        <v xml:space="preserve"> </v>
      </c>
    </row>
    <row r="59" spans="25:39" hidden="1">
      <c r="AA59" s="246">
        <f>IF('Data Entry'!A15="","",'Data Entry'!A15)</f>
        <v>8</v>
      </c>
      <c r="AB59" s="246" t="str">
        <f>IF('Data Entry'!B15="","",'Data Entry'!B15)</f>
        <v/>
      </c>
      <c r="AC59" s="246">
        <f>IF('D4 BHASHA PARYAVARAN'!AF11="","",'D4 BHASHA PARYAVARAN'!AF11)</f>
        <v>0</v>
      </c>
      <c r="AD59" s="246" t="str">
        <f>IF('D4 BHASHA PARYAVARAN'!AG11="","",'D4 BHASHA PARYAVARAN'!AG11)</f>
        <v>E</v>
      </c>
      <c r="AE59" s="246">
        <f>IF('D4 GANIT'!AC11="","",'D4 GANIT'!AC11)</f>
        <v>0</v>
      </c>
      <c r="AF59" s="246" t="str">
        <f>IF('D4 GANIT'!AD11="","",'D4 GANIT'!AD11)</f>
        <v>E</v>
      </c>
      <c r="AG59" s="246">
        <f>IF('VYAKTITV VIKAS'!S11="","",'VYAKTITV VIKAS'!S11)</f>
        <v>0</v>
      </c>
      <c r="AH59" s="246" t="str">
        <f>IF('VYAKTITV VIKAS'!T11="","",'VYAKTITV VIKAS'!T11)</f>
        <v>E</v>
      </c>
      <c r="AI59" s="246">
        <f t="shared" si="2"/>
        <v>0</v>
      </c>
      <c r="AJ59" s="246" t="str">
        <f t="shared" si="3"/>
        <v>E</v>
      </c>
      <c r="AK59" s="246" t="str">
        <f>IF('Data Entry'!C15="","",'Data Entry'!C15)</f>
        <v/>
      </c>
      <c r="AL59" s="247" t="str">
        <f>IF('Data Entry'!D15="","",'Data Entry'!D15)</f>
        <v/>
      </c>
      <c r="AM59" s="246" t="str">
        <f>IF('Data Entry'!M15="","",'Data Entry'!M15)</f>
        <v xml:space="preserve"> </v>
      </c>
    </row>
    <row r="60" spans="25:39" hidden="1">
      <c r="AA60" s="246">
        <f>IF('Data Entry'!A16="","",'Data Entry'!A16)</f>
        <v>9</v>
      </c>
      <c r="AB60" s="246" t="str">
        <f>IF('Data Entry'!B16="","",'Data Entry'!B16)</f>
        <v/>
      </c>
      <c r="AC60" s="246">
        <f>IF('D4 BHASHA PARYAVARAN'!AF12="","",'D4 BHASHA PARYAVARAN'!AF12)</f>
        <v>0</v>
      </c>
      <c r="AD60" s="246" t="str">
        <f>IF('D4 BHASHA PARYAVARAN'!AG12="","",'D4 BHASHA PARYAVARAN'!AG12)</f>
        <v>E</v>
      </c>
      <c r="AE60" s="246">
        <f>IF('D4 GANIT'!AC12="","",'D4 GANIT'!AC12)</f>
        <v>0</v>
      </c>
      <c r="AF60" s="246" t="str">
        <f>IF('D4 GANIT'!AD12="","",'D4 GANIT'!AD12)</f>
        <v>E</v>
      </c>
      <c r="AG60" s="246">
        <f>IF('VYAKTITV VIKAS'!S12="","",'VYAKTITV VIKAS'!S12)</f>
        <v>0</v>
      </c>
      <c r="AH60" s="246" t="str">
        <f>IF('VYAKTITV VIKAS'!T12="","",'VYAKTITV VIKAS'!T12)</f>
        <v>E</v>
      </c>
      <c r="AI60" s="246">
        <f t="shared" si="2"/>
        <v>0</v>
      </c>
      <c r="AJ60" s="246" t="str">
        <f t="shared" si="3"/>
        <v>E</v>
      </c>
      <c r="AK60" s="246" t="str">
        <f>IF('Data Entry'!C16="","",'Data Entry'!C16)</f>
        <v/>
      </c>
      <c r="AL60" s="247" t="str">
        <f>IF('Data Entry'!D16="","",'Data Entry'!D16)</f>
        <v/>
      </c>
      <c r="AM60" s="246" t="str">
        <f>IF('Data Entry'!M16="","",'Data Entry'!M16)</f>
        <v xml:space="preserve"> </v>
      </c>
    </row>
    <row r="61" spans="25:39" hidden="1">
      <c r="AA61" s="246">
        <f>IF('Data Entry'!A17="","",'Data Entry'!A17)</f>
        <v>10</v>
      </c>
      <c r="AB61" s="246" t="str">
        <f>IF('Data Entry'!B17="","",'Data Entry'!B17)</f>
        <v/>
      </c>
      <c r="AC61" s="246">
        <f>IF('D4 BHASHA PARYAVARAN'!AF13="","",'D4 BHASHA PARYAVARAN'!AF13)</f>
        <v>0</v>
      </c>
      <c r="AD61" s="246" t="str">
        <f>IF('D4 BHASHA PARYAVARAN'!AG13="","",'D4 BHASHA PARYAVARAN'!AG13)</f>
        <v>E</v>
      </c>
      <c r="AE61" s="246">
        <f>IF('D4 GANIT'!AC13="","",'D4 GANIT'!AC13)</f>
        <v>0</v>
      </c>
      <c r="AF61" s="246" t="str">
        <f>IF('D4 GANIT'!AD13="","",'D4 GANIT'!AD13)</f>
        <v>E</v>
      </c>
      <c r="AG61" s="246">
        <f>IF('VYAKTITV VIKAS'!S13="","",'VYAKTITV VIKAS'!S13)</f>
        <v>0</v>
      </c>
      <c r="AH61" s="246" t="str">
        <f>IF('VYAKTITV VIKAS'!T13="","",'VYAKTITV VIKAS'!T13)</f>
        <v>E</v>
      </c>
      <c r="AI61" s="246">
        <f t="shared" si="2"/>
        <v>0</v>
      </c>
      <c r="AJ61" s="246" t="str">
        <f t="shared" si="3"/>
        <v>E</v>
      </c>
      <c r="AK61" s="246" t="str">
        <f>IF('Data Entry'!C17="","",'Data Entry'!C17)</f>
        <v/>
      </c>
      <c r="AL61" s="247" t="str">
        <f>IF('Data Entry'!D17="","",'Data Entry'!D17)</f>
        <v/>
      </c>
      <c r="AM61" s="246" t="str">
        <f>IF('Data Entry'!M17="","",'Data Entry'!M17)</f>
        <v xml:space="preserve"> </v>
      </c>
    </row>
    <row r="62" spans="25:39" hidden="1">
      <c r="AA62" s="246">
        <f>IF('Data Entry'!A18="","",'Data Entry'!A18)</f>
        <v>11</v>
      </c>
      <c r="AB62" s="246" t="str">
        <f>IF('Data Entry'!B18="","",'Data Entry'!B18)</f>
        <v/>
      </c>
      <c r="AC62" s="246">
        <f>IF('D4 BHASHA PARYAVARAN'!AF14="","",'D4 BHASHA PARYAVARAN'!AF14)</f>
        <v>0</v>
      </c>
      <c r="AD62" s="246" t="str">
        <f>IF('D4 BHASHA PARYAVARAN'!AG14="","",'D4 BHASHA PARYAVARAN'!AG14)</f>
        <v>E</v>
      </c>
      <c r="AE62" s="246">
        <f>IF('D4 GANIT'!AC14="","",'D4 GANIT'!AC14)</f>
        <v>0</v>
      </c>
      <c r="AF62" s="246" t="str">
        <f>IF('D4 GANIT'!AD14="","",'D4 GANIT'!AD14)</f>
        <v>E</v>
      </c>
      <c r="AG62" s="246">
        <f>IF('VYAKTITV VIKAS'!S14="","",'VYAKTITV VIKAS'!S14)</f>
        <v>0</v>
      </c>
      <c r="AH62" s="246" t="str">
        <f>IF('VYAKTITV VIKAS'!T14="","",'VYAKTITV VIKAS'!T14)</f>
        <v>E</v>
      </c>
      <c r="AI62" s="246">
        <f t="shared" si="2"/>
        <v>0</v>
      </c>
      <c r="AJ62" s="246" t="str">
        <f t="shared" si="3"/>
        <v>E</v>
      </c>
      <c r="AK62" s="246" t="str">
        <f>IF('Data Entry'!C18="","",'Data Entry'!C18)</f>
        <v/>
      </c>
      <c r="AL62" s="247" t="str">
        <f>IF('Data Entry'!D18="","",'Data Entry'!D18)</f>
        <v/>
      </c>
      <c r="AM62" s="246" t="str">
        <f>IF('Data Entry'!M18="","",'Data Entry'!M18)</f>
        <v xml:space="preserve"> </v>
      </c>
    </row>
    <row r="63" spans="25:39" hidden="1">
      <c r="AA63" s="246">
        <f>IF('Data Entry'!A19="","",'Data Entry'!A19)</f>
        <v>12</v>
      </c>
      <c r="AB63" s="246" t="str">
        <f>IF('Data Entry'!B19="","",'Data Entry'!B19)</f>
        <v/>
      </c>
      <c r="AC63" s="246">
        <f>IF('D4 BHASHA PARYAVARAN'!AF15="","",'D4 BHASHA PARYAVARAN'!AF15)</f>
        <v>0</v>
      </c>
      <c r="AD63" s="246" t="str">
        <f>IF('D4 BHASHA PARYAVARAN'!AG15="","",'D4 BHASHA PARYAVARAN'!AG15)</f>
        <v>E</v>
      </c>
      <c r="AE63" s="246">
        <f>IF('D4 GANIT'!AC15="","",'D4 GANIT'!AC15)</f>
        <v>0</v>
      </c>
      <c r="AF63" s="246" t="str">
        <f>IF('D4 GANIT'!AD15="","",'D4 GANIT'!AD15)</f>
        <v>E</v>
      </c>
      <c r="AG63" s="246">
        <f>IF('VYAKTITV VIKAS'!S15="","",'VYAKTITV VIKAS'!S15)</f>
        <v>0</v>
      </c>
      <c r="AH63" s="246" t="str">
        <f>IF('VYAKTITV VIKAS'!T15="","",'VYAKTITV VIKAS'!T15)</f>
        <v>E</v>
      </c>
      <c r="AI63" s="246">
        <f t="shared" si="2"/>
        <v>0</v>
      </c>
      <c r="AJ63" s="246" t="str">
        <f t="shared" si="3"/>
        <v>E</v>
      </c>
      <c r="AK63" s="246" t="str">
        <f>IF('Data Entry'!C19="","",'Data Entry'!C19)</f>
        <v/>
      </c>
      <c r="AL63" s="247" t="str">
        <f>IF('Data Entry'!D19="","",'Data Entry'!D19)</f>
        <v/>
      </c>
      <c r="AM63" s="246" t="str">
        <f>IF('Data Entry'!M19="","",'Data Entry'!M19)</f>
        <v xml:space="preserve"> </v>
      </c>
    </row>
    <row r="64" spans="25:39" hidden="1">
      <c r="AA64" s="246">
        <f>IF('Data Entry'!A20="","",'Data Entry'!A20)</f>
        <v>13</v>
      </c>
      <c r="AB64" s="246" t="str">
        <f>IF('Data Entry'!B20="","",'Data Entry'!B20)</f>
        <v/>
      </c>
      <c r="AC64" s="246">
        <f>IF('D4 BHASHA PARYAVARAN'!AF16="","",'D4 BHASHA PARYAVARAN'!AF16)</f>
        <v>0</v>
      </c>
      <c r="AD64" s="246" t="str">
        <f>IF('D4 BHASHA PARYAVARAN'!AG16="","",'D4 BHASHA PARYAVARAN'!AG16)</f>
        <v>E</v>
      </c>
      <c r="AE64" s="246">
        <f>IF('D4 GANIT'!AC16="","",'D4 GANIT'!AC16)</f>
        <v>0</v>
      </c>
      <c r="AF64" s="246" t="str">
        <f>IF('D4 GANIT'!AD16="","",'D4 GANIT'!AD16)</f>
        <v>E</v>
      </c>
      <c r="AG64" s="246">
        <f>IF('VYAKTITV VIKAS'!S16="","",'VYAKTITV VIKAS'!S16)</f>
        <v>0</v>
      </c>
      <c r="AH64" s="246" t="str">
        <f>IF('VYAKTITV VIKAS'!T16="","",'VYAKTITV VIKAS'!T16)</f>
        <v>E</v>
      </c>
      <c r="AI64" s="246">
        <f t="shared" si="2"/>
        <v>0</v>
      </c>
      <c r="AJ64" s="246" t="str">
        <f t="shared" si="3"/>
        <v>E</v>
      </c>
      <c r="AK64" s="246" t="str">
        <f>IF('Data Entry'!C20="","",'Data Entry'!C20)</f>
        <v/>
      </c>
      <c r="AL64" s="247" t="str">
        <f>IF('Data Entry'!D20="","",'Data Entry'!D20)</f>
        <v/>
      </c>
      <c r="AM64" s="246" t="str">
        <f>IF('Data Entry'!M20="","",'Data Entry'!M20)</f>
        <v xml:space="preserve"> </v>
      </c>
    </row>
    <row r="65" spans="27:39" hidden="1">
      <c r="AA65" s="246">
        <f>IF('Data Entry'!A21="","",'Data Entry'!A21)</f>
        <v>14</v>
      </c>
      <c r="AB65" s="246" t="str">
        <f>IF('Data Entry'!B21="","",'Data Entry'!B21)</f>
        <v/>
      </c>
      <c r="AC65" s="246">
        <f>IF('D4 BHASHA PARYAVARAN'!AF17="","",'D4 BHASHA PARYAVARAN'!AF17)</f>
        <v>0</v>
      </c>
      <c r="AD65" s="246" t="str">
        <f>IF('D4 BHASHA PARYAVARAN'!AG17="","",'D4 BHASHA PARYAVARAN'!AG17)</f>
        <v>E</v>
      </c>
      <c r="AE65" s="246">
        <f>IF('D4 GANIT'!AC17="","",'D4 GANIT'!AC17)</f>
        <v>0</v>
      </c>
      <c r="AF65" s="246" t="str">
        <f>IF('D4 GANIT'!AD17="","",'D4 GANIT'!AD17)</f>
        <v>E</v>
      </c>
      <c r="AG65" s="246">
        <f>IF('VYAKTITV VIKAS'!S17="","",'VYAKTITV VIKAS'!S17)</f>
        <v>0</v>
      </c>
      <c r="AH65" s="246" t="str">
        <f>IF('VYAKTITV VIKAS'!T17="","",'VYAKTITV VIKAS'!T17)</f>
        <v>E</v>
      </c>
      <c r="AI65" s="246">
        <f t="shared" si="2"/>
        <v>0</v>
      </c>
      <c r="AJ65" s="246" t="str">
        <f t="shared" si="3"/>
        <v>E</v>
      </c>
      <c r="AK65" s="246" t="str">
        <f>IF('Data Entry'!C21="","",'Data Entry'!C21)</f>
        <v/>
      </c>
      <c r="AL65" s="247" t="str">
        <f>IF('Data Entry'!D21="","",'Data Entry'!D21)</f>
        <v/>
      </c>
      <c r="AM65" s="246" t="str">
        <f>IF('Data Entry'!M21="","",'Data Entry'!M21)</f>
        <v xml:space="preserve"> </v>
      </c>
    </row>
    <row r="66" spans="27:39" hidden="1">
      <c r="AA66" s="246">
        <f>IF('Data Entry'!A22="","",'Data Entry'!A22)</f>
        <v>15</v>
      </c>
      <c r="AB66" s="246" t="str">
        <f>IF('Data Entry'!B22="","",'Data Entry'!B22)</f>
        <v/>
      </c>
      <c r="AC66" s="246">
        <f>IF('D4 BHASHA PARYAVARAN'!AF18="","",'D4 BHASHA PARYAVARAN'!AF18)</f>
        <v>0</v>
      </c>
      <c r="AD66" s="246" t="str">
        <f>IF('D4 BHASHA PARYAVARAN'!AG18="","",'D4 BHASHA PARYAVARAN'!AG18)</f>
        <v>E</v>
      </c>
      <c r="AE66" s="246">
        <f>IF('D4 GANIT'!AC18="","",'D4 GANIT'!AC18)</f>
        <v>0</v>
      </c>
      <c r="AF66" s="246" t="str">
        <f>IF('D4 GANIT'!AD18="","",'D4 GANIT'!AD18)</f>
        <v>E</v>
      </c>
      <c r="AG66" s="246">
        <f>IF('VYAKTITV VIKAS'!S18="","",'VYAKTITV VIKAS'!S18)</f>
        <v>0</v>
      </c>
      <c r="AH66" s="246" t="str">
        <f>IF('VYAKTITV VIKAS'!T18="","",'VYAKTITV VIKAS'!T18)</f>
        <v>E</v>
      </c>
      <c r="AI66" s="246">
        <f t="shared" si="2"/>
        <v>0</v>
      </c>
      <c r="AJ66" s="246" t="str">
        <f t="shared" si="3"/>
        <v>E</v>
      </c>
      <c r="AK66" s="246" t="str">
        <f>IF('Data Entry'!C22="","",'Data Entry'!C22)</f>
        <v/>
      </c>
      <c r="AL66" s="247" t="str">
        <f>IF('Data Entry'!D22="","",'Data Entry'!D22)</f>
        <v/>
      </c>
      <c r="AM66" s="246" t="str">
        <f>IF('Data Entry'!M22="","",'Data Entry'!M22)</f>
        <v xml:space="preserve"> </v>
      </c>
    </row>
    <row r="67" spans="27:39" hidden="1">
      <c r="AA67" s="246">
        <f>IF('Data Entry'!A23="","",'Data Entry'!A23)</f>
        <v>16</v>
      </c>
      <c r="AB67" s="246" t="str">
        <f>IF('Data Entry'!B23="","",'Data Entry'!B23)</f>
        <v/>
      </c>
      <c r="AC67" s="246">
        <f>IF('D4 BHASHA PARYAVARAN'!AF19="","",'D4 BHASHA PARYAVARAN'!AF19)</f>
        <v>0</v>
      </c>
      <c r="AD67" s="246" t="str">
        <f>IF('D4 BHASHA PARYAVARAN'!AG19="","",'D4 BHASHA PARYAVARAN'!AG19)</f>
        <v>E</v>
      </c>
      <c r="AE67" s="246">
        <f>IF('D4 GANIT'!AC19="","",'D4 GANIT'!AC19)</f>
        <v>0</v>
      </c>
      <c r="AF67" s="246" t="str">
        <f>IF('D4 GANIT'!AD19="","",'D4 GANIT'!AD19)</f>
        <v>E</v>
      </c>
      <c r="AG67" s="246">
        <f>IF('VYAKTITV VIKAS'!S19="","",'VYAKTITV VIKAS'!S19)</f>
        <v>0</v>
      </c>
      <c r="AH67" s="246" t="str">
        <f>IF('VYAKTITV VIKAS'!T19="","",'VYAKTITV VIKAS'!T19)</f>
        <v>E</v>
      </c>
      <c r="AI67" s="246">
        <f t="shared" si="2"/>
        <v>0</v>
      </c>
      <c r="AJ67" s="246" t="str">
        <f t="shared" si="3"/>
        <v>E</v>
      </c>
      <c r="AK67" s="246" t="str">
        <f>IF('Data Entry'!C23="","",'Data Entry'!C23)</f>
        <v/>
      </c>
      <c r="AL67" s="247" t="str">
        <f>IF('Data Entry'!D23="","",'Data Entry'!D23)</f>
        <v/>
      </c>
      <c r="AM67" s="246" t="str">
        <f>IF('Data Entry'!M23="","",'Data Entry'!M23)</f>
        <v xml:space="preserve"> </v>
      </c>
    </row>
    <row r="68" spans="27:39" hidden="1">
      <c r="AA68" s="246">
        <f>IF('Data Entry'!A24="","",'Data Entry'!A24)</f>
        <v>17</v>
      </c>
      <c r="AB68" s="246" t="str">
        <f>IF('Data Entry'!B24="","",'Data Entry'!B24)</f>
        <v/>
      </c>
      <c r="AC68" s="246">
        <f>IF('D4 BHASHA PARYAVARAN'!AF20="","",'D4 BHASHA PARYAVARAN'!AF20)</f>
        <v>0</v>
      </c>
      <c r="AD68" s="246" t="str">
        <f>IF('D4 BHASHA PARYAVARAN'!AG20="","",'D4 BHASHA PARYAVARAN'!AG20)</f>
        <v>E</v>
      </c>
      <c r="AE68" s="246">
        <f>IF('D4 GANIT'!AC20="","",'D4 GANIT'!AC20)</f>
        <v>0</v>
      </c>
      <c r="AF68" s="246" t="str">
        <f>IF('D4 GANIT'!AD20="","",'D4 GANIT'!AD20)</f>
        <v>E</v>
      </c>
      <c r="AG68" s="246">
        <f>IF('VYAKTITV VIKAS'!S20="","",'VYAKTITV VIKAS'!S20)</f>
        <v>0</v>
      </c>
      <c r="AH68" s="246" t="str">
        <f>IF('VYAKTITV VIKAS'!T20="","",'VYAKTITV VIKAS'!T20)</f>
        <v>E</v>
      </c>
      <c r="AI68" s="246">
        <f t="shared" si="2"/>
        <v>0</v>
      </c>
      <c r="AJ68" s="246" t="str">
        <f t="shared" si="3"/>
        <v>E</v>
      </c>
      <c r="AK68" s="246" t="str">
        <f>IF('Data Entry'!C24="","",'Data Entry'!C24)</f>
        <v/>
      </c>
      <c r="AL68" s="247" t="str">
        <f>IF('Data Entry'!D24="","",'Data Entry'!D24)</f>
        <v/>
      </c>
      <c r="AM68" s="246" t="str">
        <f>IF('Data Entry'!M24="","",'Data Entry'!M24)</f>
        <v xml:space="preserve"> </v>
      </c>
    </row>
    <row r="69" spans="27:39" hidden="1">
      <c r="AA69" s="246">
        <f>IF('Data Entry'!A25="","",'Data Entry'!A25)</f>
        <v>18</v>
      </c>
      <c r="AB69" s="246" t="str">
        <f>IF('Data Entry'!B25="","",'Data Entry'!B25)</f>
        <v/>
      </c>
      <c r="AC69" s="246">
        <f>IF('D4 BHASHA PARYAVARAN'!AF21="","",'D4 BHASHA PARYAVARAN'!AF21)</f>
        <v>0</v>
      </c>
      <c r="AD69" s="246" t="str">
        <f>IF('D4 BHASHA PARYAVARAN'!AG21="","",'D4 BHASHA PARYAVARAN'!AG21)</f>
        <v>E</v>
      </c>
      <c r="AE69" s="246">
        <f>IF('D4 GANIT'!AC21="","",'D4 GANIT'!AC21)</f>
        <v>0</v>
      </c>
      <c r="AF69" s="246" t="str">
        <f>IF('D4 GANIT'!AD21="","",'D4 GANIT'!AD21)</f>
        <v>E</v>
      </c>
      <c r="AG69" s="246">
        <f>IF('VYAKTITV VIKAS'!S21="","",'VYAKTITV VIKAS'!S21)</f>
        <v>0</v>
      </c>
      <c r="AH69" s="246" t="str">
        <f>IF('VYAKTITV VIKAS'!T21="","",'VYAKTITV VIKAS'!T21)</f>
        <v>E</v>
      </c>
      <c r="AI69" s="246">
        <f t="shared" si="2"/>
        <v>0</v>
      </c>
      <c r="AJ69" s="246" t="str">
        <f t="shared" si="3"/>
        <v>E</v>
      </c>
      <c r="AK69" s="246" t="str">
        <f>IF('Data Entry'!C25="","",'Data Entry'!C25)</f>
        <v/>
      </c>
      <c r="AL69" s="247" t="str">
        <f>IF('Data Entry'!D25="","",'Data Entry'!D25)</f>
        <v/>
      </c>
      <c r="AM69" s="246" t="str">
        <f>IF('Data Entry'!M25="","",'Data Entry'!M25)</f>
        <v xml:space="preserve"> </v>
      </c>
    </row>
    <row r="70" spans="27:39" hidden="1">
      <c r="AA70" s="246">
        <f>IF('Data Entry'!A26="","",'Data Entry'!A26)</f>
        <v>19</v>
      </c>
      <c r="AB70" s="246" t="str">
        <f>IF('Data Entry'!B26="","",'Data Entry'!B26)</f>
        <v/>
      </c>
      <c r="AC70" s="246">
        <f>IF('D4 BHASHA PARYAVARAN'!AF22="","",'D4 BHASHA PARYAVARAN'!AF22)</f>
        <v>0</v>
      </c>
      <c r="AD70" s="246" t="str">
        <f>IF('D4 BHASHA PARYAVARAN'!AG22="","",'D4 BHASHA PARYAVARAN'!AG22)</f>
        <v>E</v>
      </c>
      <c r="AE70" s="246">
        <f>IF('D4 GANIT'!AC22="","",'D4 GANIT'!AC22)</f>
        <v>0</v>
      </c>
      <c r="AF70" s="246" t="str">
        <f>IF('D4 GANIT'!AD22="","",'D4 GANIT'!AD22)</f>
        <v>E</v>
      </c>
      <c r="AG70" s="246">
        <f>IF('VYAKTITV VIKAS'!S22="","",'VYAKTITV VIKAS'!S22)</f>
        <v>0</v>
      </c>
      <c r="AH70" s="246" t="str">
        <f>IF('VYAKTITV VIKAS'!T22="","",'VYAKTITV VIKAS'!T22)</f>
        <v>E</v>
      </c>
      <c r="AI70" s="246">
        <f t="shared" si="2"/>
        <v>0</v>
      </c>
      <c r="AJ70" s="246" t="str">
        <f t="shared" si="3"/>
        <v>E</v>
      </c>
      <c r="AK70" s="246" t="str">
        <f>IF('Data Entry'!C26="","",'Data Entry'!C26)</f>
        <v/>
      </c>
      <c r="AL70" s="247" t="str">
        <f>IF('Data Entry'!D26="","",'Data Entry'!D26)</f>
        <v/>
      </c>
      <c r="AM70" s="246" t="str">
        <f>IF('Data Entry'!M26="","",'Data Entry'!M26)</f>
        <v xml:space="preserve"> </v>
      </c>
    </row>
    <row r="71" spans="27:39" hidden="1">
      <c r="AA71" s="246">
        <f>IF('Data Entry'!A27="","",'Data Entry'!A27)</f>
        <v>20</v>
      </c>
      <c r="AB71" s="246" t="str">
        <f>IF('Data Entry'!B27="","",'Data Entry'!B27)</f>
        <v/>
      </c>
      <c r="AC71" s="246">
        <f>IF('D4 BHASHA PARYAVARAN'!AF23="","",'D4 BHASHA PARYAVARAN'!AF23)</f>
        <v>0</v>
      </c>
      <c r="AD71" s="246" t="str">
        <f>IF('D4 BHASHA PARYAVARAN'!AG23="","",'D4 BHASHA PARYAVARAN'!AG23)</f>
        <v>E</v>
      </c>
      <c r="AE71" s="246">
        <f>IF('D4 GANIT'!AC23="","",'D4 GANIT'!AC23)</f>
        <v>0</v>
      </c>
      <c r="AF71" s="246" t="str">
        <f>IF('D4 GANIT'!AD23="","",'D4 GANIT'!AD23)</f>
        <v>E</v>
      </c>
      <c r="AG71" s="246">
        <f>IF('VYAKTITV VIKAS'!S23="","",'VYAKTITV VIKAS'!S23)</f>
        <v>0</v>
      </c>
      <c r="AH71" s="246" t="str">
        <f>IF('VYAKTITV VIKAS'!T23="","",'VYAKTITV VIKAS'!T23)</f>
        <v>E</v>
      </c>
      <c r="AI71" s="246">
        <f t="shared" si="2"/>
        <v>0</v>
      </c>
      <c r="AJ71" s="246" t="str">
        <f t="shared" si="3"/>
        <v>E</v>
      </c>
      <c r="AK71" s="246" t="str">
        <f>IF('Data Entry'!C27="","",'Data Entry'!C27)</f>
        <v/>
      </c>
      <c r="AL71" s="247" t="str">
        <f>IF('Data Entry'!D27="","",'Data Entry'!D27)</f>
        <v/>
      </c>
      <c r="AM71" s="246" t="str">
        <f>IF('Data Entry'!M27="","",'Data Entry'!M27)</f>
        <v xml:space="preserve"> </v>
      </c>
    </row>
    <row r="72" spans="27:39" hidden="1">
      <c r="AA72" s="246">
        <f>IF('Data Entry'!A28="","",'Data Entry'!A28)</f>
        <v>21</v>
      </c>
      <c r="AB72" s="246" t="str">
        <f>IF('Data Entry'!B28="","",'Data Entry'!B28)</f>
        <v/>
      </c>
      <c r="AC72" s="246">
        <f>IF('D4 BHASHA PARYAVARAN'!AF24="","",'D4 BHASHA PARYAVARAN'!AF24)</f>
        <v>0</v>
      </c>
      <c r="AD72" s="246" t="str">
        <f>IF('D4 BHASHA PARYAVARAN'!AG24="","",'D4 BHASHA PARYAVARAN'!AG24)</f>
        <v>E</v>
      </c>
      <c r="AE72" s="246">
        <f>IF('D4 GANIT'!AC24="","",'D4 GANIT'!AC24)</f>
        <v>0</v>
      </c>
      <c r="AF72" s="246" t="str">
        <f>IF('D4 GANIT'!AD24="","",'D4 GANIT'!AD24)</f>
        <v>E</v>
      </c>
      <c r="AG72" s="246">
        <f>IF('VYAKTITV VIKAS'!S24="","",'VYAKTITV VIKAS'!S24)</f>
        <v>0</v>
      </c>
      <c r="AH72" s="246" t="str">
        <f>IF('VYAKTITV VIKAS'!T24="","",'VYAKTITV VIKAS'!T24)</f>
        <v>E</v>
      </c>
      <c r="AI72" s="246">
        <f t="shared" si="2"/>
        <v>0</v>
      </c>
      <c r="AJ72" s="246" t="str">
        <f t="shared" si="3"/>
        <v>E</v>
      </c>
      <c r="AK72" s="246" t="str">
        <f>IF('Data Entry'!C28="","",'Data Entry'!C28)</f>
        <v/>
      </c>
      <c r="AL72" s="247" t="str">
        <f>IF('Data Entry'!D28="","",'Data Entry'!D28)</f>
        <v/>
      </c>
      <c r="AM72" s="246" t="str">
        <f>IF('Data Entry'!M28="","",'Data Entry'!M28)</f>
        <v xml:space="preserve"> </v>
      </c>
    </row>
    <row r="73" spans="27:39" hidden="1">
      <c r="AA73" s="246">
        <f>IF('Data Entry'!A29="","",'Data Entry'!A29)</f>
        <v>22</v>
      </c>
      <c r="AB73" s="246" t="str">
        <f>IF('Data Entry'!B29="","",'Data Entry'!B29)</f>
        <v/>
      </c>
      <c r="AC73" s="246">
        <f>IF('D4 BHASHA PARYAVARAN'!AF25="","",'D4 BHASHA PARYAVARAN'!AF25)</f>
        <v>0</v>
      </c>
      <c r="AD73" s="246" t="str">
        <f>IF('D4 BHASHA PARYAVARAN'!AG25="","",'D4 BHASHA PARYAVARAN'!AG25)</f>
        <v>E</v>
      </c>
      <c r="AE73" s="246">
        <f>IF('D4 GANIT'!AC25="","",'D4 GANIT'!AC25)</f>
        <v>0</v>
      </c>
      <c r="AF73" s="246" t="str">
        <f>IF('D4 GANIT'!AD25="","",'D4 GANIT'!AD25)</f>
        <v>E</v>
      </c>
      <c r="AG73" s="246">
        <f>IF('VYAKTITV VIKAS'!S25="","",'VYAKTITV VIKAS'!S25)</f>
        <v>0</v>
      </c>
      <c r="AH73" s="246" t="str">
        <f>IF('VYAKTITV VIKAS'!T25="","",'VYAKTITV VIKAS'!T25)</f>
        <v>E</v>
      </c>
      <c r="AI73" s="246">
        <f t="shared" si="2"/>
        <v>0</v>
      </c>
      <c r="AJ73" s="246" t="str">
        <f t="shared" si="3"/>
        <v>E</v>
      </c>
      <c r="AK73" s="246" t="str">
        <f>IF('Data Entry'!C29="","",'Data Entry'!C29)</f>
        <v/>
      </c>
      <c r="AL73" s="247" t="str">
        <f>IF('Data Entry'!D29="","",'Data Entry'!D29)</f>
        <v/>
      </c>
      <c r="AM73" s="246" t="str">
        <f>IF('Data Entry'!M29="","",'Data Entry'!M29)</f>
        <v xml:space="preserve"> </v>
      </c>
    </row>
    <row r="74" spans="27:39" hidden="1">
      <c r="AA74" s="246">
        <f>IF('Data Entry'!A30="","",'Data Entry'!A30)</f>
        <v>23</v>
      </c>
      <c r="AB74" s="246" t="str">
        <f>IF('Data Entry'!B30="","",'Data Entry'!B30)</f>
        <v/>
      </c>
      <c r="AC74" s="246">
        <f>IF('D4 BHASHA PARYAVARAN'!AF26="","",'D4 BHASHA PARYAVARAN'!AF26)</f>
        <v>0</v>
      </c>
      <c r="AD74" s="246" t="str">
        <f>IF('D4 BHASHA PARYAVARAN'!AG26="","",'D4 BHASHA PARYAVARAN'!AG26)</f>
        <v>E</v>
      </c>
      <c r="AE74" s="246">
        <f>IF('D4 GANIT'!AC26="","",'D4 GANIT'!AC26)</f>
        <v>0</v>
      </c>
      <c r="AF74" s="246" t="str">
        <f>IF('D4 GANIT'!AD26="","",'D4 GANIT'!AD26)</f>
        <v>E</v>
      </c>
      <c r="AG74" s="246">
        <f>IF('VYAKTITV VIKAS'!S26="","",'VYAKTITV VIKAS'!S26)</f>
        <v>0</v>
      </c>
      <c r="AH74" s="246" t="str">
        <f>IF('VYAKTITV VIKAS'!T26="","",'VYAKTITV VIKAS'!T26)</f>
        <v>E</v>
      </c>
      <c r="AI74" s="246">
        <f t="shared" si="2"/>
        <v>0</v>
      </c>
      <c r="AJ74" s="246" t="str">
        <f t="shared" si="3"/>
        <v>E</v>
      </c>
      <c r="AK74" s="246" t="str">
        <f>IF('Data Entry'!C30="","",'Data Entry'!C30)</f>
        <v/>
      </c>
      <c r="AL74" s="247" t="str">
        <f>IF('Data Entry'!D30="","",'Data Entry'!D30)</f>
        <v/>
      </c>
      <c r="AM74" s="246" t="str">
        <f>IF('Data Entry'!M30="","",'Data Entry'!M30)</f>
        <v xml:space="preserve"> </v>
      </c>
    </row>
    <row r="75" spans="27:39" hidden="1">
      <c r="AA75" s="246">
        <f>IF('Data Entry'!A31="","",'Data Entry'!A31)</f>
        <v>24</v>
      </c>
      <c r="AB75" s="246" t="str">
        <f>IF('Data Entry'!B31="","",'Data Entry'!B31)</f>
        <v/>
      </c>
      <c r="AC75" s="246">
        <f>IF('D4 BHASHA PARYAVARAN'!AF27="","",'D4 BHASHA PARYAVARAN'!AF27)</f>
        <v>0</v>
      </c>
      <c r="AD75" s="246" t="str">
        <f>IF('D4 BHASHA PARYAVARAN'!AG27="","",'D4 BHASHA PARYAVARAN'!AG27)</f>
        <v>E</v>
      </c>
      <c r="AE75" s="246">
        <f>IF('D4 GANIT'!AC27="","",'D4 GANIT'!AC27)</f>
        <v>0</v>
      </c>
      <c r="AF75" s="246" t="str">
        <f>IF('D4 GANIT'!AD27="","",'D4 GANIT'!AD27)</f>
        <v>E</v>
      </c>
      <c r="AG75" s="246">
        <f>IF('VYAKTITV VIKAS'!S27="","",'VYAKTITV VIKAS'!S27)</f>
        <v>0</v>
      </c>
      <c r="AH75" s="246" t="str">
        <f>IF('VYAKTITV VIKAS'!T27="","",'VYAKTITV VIKAS'!T27)</f>
        <v>E</v>
      </c>
      <c r="AI75" s="246">
        <f t="shared" si="2"/>
        <v>0</v>
      </c>
      <c r="AJ75" s="246" t="str">
        <f t="shared" si="3"/>
        <v>E</v>
      </c>
      <c r="AK75" s="246" t="str">
        <f>IF('Data Entry'!C31="","",'Data Entry'!C31)</f>
        <v/>
      </c>
      <c r="AL75" s="247" t="str">
        <f>IF('Data Entry'!D31="","",'Data Entry'!D31)</f>
        <v/>
      </c>
      <c r="AM75" s="246" t="str">
        <f>IF('Data Entry'!M31="","",'Data Entry'!M31)</f>
        <v xml:space="preserve"> </v>
      </c>
    </row>
    <row r="76" spans="27:39" hidden="1">
      <c r="AA76" s="246">
        <f>IF('Data Entry'!A32="","",'Data Entry'!A32)</f>
        <v>25</v>
      </c>
      <c r="AB76" s="246" t="str">
        <f>IF('Data Entry'!B32="","",'Data Entry'!B32)</f>
        <v/>
      </c>
      <c r="AC76" s="246">
        <f>IF('D4 BHASHA PARYAVARAN'!AF28="","",'D4 BHASHA PARYAVARAN'!AF28)</f>
        <v>0</v>
      </c>
      <c r="AD76" s="246" t="str">
        <f>IF('D4 BHASHA PARYAVARAN'!AG28="","",'D4 BHASHA PARYAVARAN'!AG28)</f>
        <v>E</v>
      </c>
      <c r="AE76" s="246">
        <f>IF('D4 GANIT'!AC28="","",'D4 GANIT'!AC28)</f>
        <v>0</v>
      </c>
      <c r="AF76" s="246" t="str">
        <f>IF('D4 GANIT'!AD28="","",'D4 GANIT'!AD28)</f>
        <v>E</v>
      </c>
      <c r="AG76" s="246">
        <f>IF('VYAKTITV VIKAS'!S28="","",'VYAKTITV VIKAS'!S28)</f>
        <v>0</v>
      </c>
      <c r="AH76" s="246" t="str">
        <f>IF('VYAKTITV VIKAS'!T28="","",'VYAKTITV VIKAS'!T28)</f>
        <v>E</v>
      </c>
      <c r="AI76" s="246">
        <f t="shared" si="2"/>
        <v>0</v>
      </c>
      <c r="AJ76" s="246" t="str">
        <f t="shared" si="3"/>
        <v>E</v>
      </c>
      <c r="AK76" s="246" t="str">
        <f>IF('Data Entry'!C32="","",'Data Entry'!C32)</f>
        <v/>
      </c>
      <c r="AL76" s="247" t="str">
        <f>IF('Data Entry'!D32="","",'Data Entry'!D32)</f>
        <v/>
      </c>
      <c r="AM76" s="246" t="str">
        <f>IF('Data Entry'!M32="","",'Data Entry'!M32)</f>
        <v xml:space="preserve"> </v>
      </c>
    </row>
    <row r="77" spans="27:39" hidden="1">
      <c r="AA77" s="246">
        <f>IF('Data Entry'!A33="","",'Data Entry'!A33)</f>
        <v>26</v>
      </c>
      <c r="AB77" s="246" t="str">
        <f>IF('Data Entry'!B33="","",'Data Entry'!B33)</f>
        <v/>
      </c>
      <c r="AC77" s="246">
        <f>IF('D4 BHASHA PARYAVARAN'!AF29="","",'D4 BHASHA PARYAVARAN'!AF29)</f>
        <v>0</v>
      </c>
      <c r="AD77" s="246" t="str">
        <f>IF('D4 BHASHA PARYAVARAN'!AG29="","",'D4 BHASHA PARYAVARAN'!AG29)</f>
        <v>E</v>
      </c>
      <c r="AE77" s="246">
        <f>IF('D4 GANIT'!AC29="","",'D4 GANIT'!AC29)</f>
        <v>0</v>
      </c>
      <c r="AF77" s="246" t="str">
        <f>IF('D4 GANIT'!AD29="","",'D4 GANIT'!AD29)</f>
        <v>E</v>
      </c>
      <c r="AG77" s="246">
        <f>IF('VYAKTITV VIKAS'!S29="","",'VYAKTITV VIKAS'!S29)</f>
        <v>0</v>
      </c>
      <c r="AH77" s="246" t="str">
        <f>IF('VYAKTITV VIKAS'!T29="","",'VYAKTITV VIKAS'!T29)</f>
        <v>E</v>
      </c>
      <c r="AI77" s="246">
        <f t="shared" si="2"/>
        <v>0</v>
      </c>
      <c r="AJ77" s="246" t="str">
        <f t="shared" si="3"/>
        <v>E</v>
      </c>
      <c r="AK77" s="246" t="str">
        <f>IF('Data Entry'!C33="","",'Data Entry'!C33)</f>
        <v/>
      </c>
      <c r="AL77" s="247" t="str">
        <f>IF('Data Entry'!D33="","",'Data Entry'!D33)</f>
        <v/>
      </c>
      <c r="AM77" s="246" t="str">
        <f>IF('Data Entry'!M33="","",'Data Entry'!M33)</f>
        <v xml:space="preserve"> </v>
      </c>
    </row>
    <row r="78" spans="27:39" hidden="1">
      <c r="AA78" s="246">
        <f>IF('Data Entry'!A34="","",'Data Entry'!A34)</f>
        <v>27</v>
      </c>
      <c r="AB78" s="246" t="str">
        <f>IF('Data Entry'!B34="","",'Data Entry'!B34)</f>
        <v/>
      </c>
      <c r="AC78" s="246">
        <f>IF('D4 BHASHA PARYAVARAN'!AF30="","",'D4 BHASHA PARYAVARAN'!AF30)</f>
        <v>0</v>
      </c>
      <c r="AD78" s="246" t="str">
        <f>IF('D4 BHASHA PARYAVARAN'!AG30="","",'D4 BHASHA PARYAVARAN'!AG30)</f>
        <v>E</v>
      </c>
      <c r="AE78" s="246">
        <f>IF('D4 GANIT'!AC30="","",'D4 GANIT'!AC30)</f>
        <v>0</v>
      </c>
      <c r="AF78" s="246" t="str">
        <f>IF('D4 GANIT'!AD30="","",'D4 GANIT'!AD30)</f>
        <v>E</v>
      </c>
      <c r="AG78" s="246">
        <f>IF('VYAKTITV VIKAS'!S30="","",'VYAKTITV VIKAS'!S30)</f>
        <v>0</v>
      </c>
      <c r="AH78" s="246" t="str">
        <f>IF('VYAKTITV VIKAS'!T30="","",'VYAKTITV VIKAS'!T30)</f>
        <v>E</v>
      </c>
      <c r="AI78" s="246">
        <f t="shared" si="2"/>
        <v>0</v>
      </c>
      <c r="AJ78" s="246" t="str">
        <f t="shared" si="3"/>
        <v>E</v>
      </c>
      <c r="AK78" s="246" t="str">
        <f>IF('Data Entry'!C34="","",'Data Entry'!C34)</f>
        <v/>
      </c>
      <c r="AL78" s="247" t="str">
        <f>IF('Data Entry'!D34="","",'Data Entry'!D34)</f>
        <v/>
      </c>
      <c r="AM78" s="246" t="str">
        <f>IF('Data Entry'!M34="","",'Data Entry'!M34)</f>
        <v xml:space="preserve"> </v>
      </c>
    </row>
    <row r="79" spans="27:39" hidden="1">
      <c r="AA79" s="246">
        <f>IF('Data Entry'!A35="","",'Data Entry'!A35)</f>
        <v>28</v>
      </c>
      <c r="AB79" s="246" t="str">
        <f>IF('Data Entry'!B35="","",'Data Entry'!B35)</f>
        <v/>
      </c>
      <c r="AC79" s="246">
        <f>IF('D4 BHASHA PARYAVARAN'!AF31="","",'D4 BHASHA PARYAVARAN'!AF31)</f>
        <v>0</v>
      </c>
      <c r="AD79" s="246" t="str">
        <f>IF('D4 BHASHA PARYAVARAN'!AG31="","",'D4 BHASHA PARYAVARAN'!AG31)</f>
        <v>E</v>
      </c>
      <c r="AE79" s="246">
        <f>IF('D4 GANIT'!AC31="","",'D4 GANIT'!AC31)</f>
        <v>0</v>
      </c>
      <c r="AF79" s="246" t="str">
        <f>IF('D4 GANIT'!AD31="","",'D4 GANIT'!AD31)</f>
        <v>E</v>
      </c>
      <c r="AG79" s="246">
        <f>IF('VYAKTITV VIKAS'!S31="","",'VYAKTITV VIKAS'!S31)</f>
        <v>0</v>
      </c>
      <c r="AH79" s="246" t="str">
        <f>IF('VYAKTITV VIKAS'!T31="","",'VYAKTITV VIKAS'!T31)</f>
        <v>E</v>
      </c>
      <c r="AI79" s="246">
        <f t="shared" si="2"/>
        <v>0</v>
      </c>
      <c r="AJ79" s="246" t="str">
        <f t="shared" si="3"/>
        <v>E</v>
      </c>
      <c r="AK79" s="246" t="str">
        <f>IF('Data Entry'!C35="","",'Data Entry'!C35)</f>
        <v/>
      </c>
      <c r="AL79" s="247" t="str">
        <f>IF('Data Entry'!D35="","",'Data Entry'!D35)</f>
        <v/>
      </c>
      <c r="AM79" s="246" t="str">
        <f>IF('Data Entry'!M35="","",'Data Entry'!M35)</f>
        <v xml:space="preserve"> </v>
      </c>
    </row>
    <row r="80" spans="27:39" hidden="1">
      <c r="AA80" s="246">
        <f>IF('Data Entry'!A36="","",'Data Entry'!A36)</f>
        <v>29</v>
      </c>
      <c r="AB80" s="246" t="str">
        <f>IF('Data Entry'!B36="","",'Data Entry'!B36)</f>
        <v/>
      </c>
      <c r="AC80" s="246">
        <f>IF('D4 BHASHA PARYAVARAN'!AF32="","",'D4 BHASHA PARYAVARAN'!AF32)</f>
        <v>0</v>
      </c>
      <c r="AD80" s="246" t="str">
        <f>IF('D4 BHASHA PARYAVARAN'!AG32="","",'D4 BHASHA PARYAVARAN'!AG32)</f>
        <v>E</v>
      </c>
      <c r="AE80" s="246">
        <f>IF('D4 GANIT'!AC32="","",'D4 GANIT'!AC32)</f>
        <v>0</v>
      </c>
      <c r="AF80" s="246" t="str">
        <f>IF('D4 GANIT'!AD32="","",'D4 GANIT'!AD32)</f>
        <v>E</v>
      </c>
      <c r="AG80" s="246">
        <f>IF('VYAKTITV VIKAS'!S32="","",'VYAKTITV VIKAS'!S32)</f>
        <v>0</v>
      </c>
      <c r="AH80" s="246" t="str">
        <f>IF('VYAKTITV VIKAS'!T32="","",'VYAKTITV VIKAS'!T32)</f>
        <v>E</v>
      </c>
      <c r="AI80" s="246">
        <f t="shared" si="2"/>
        <v>0</v>
      </c>
      <c r="AJ80" s="246" t="str">
        <f t="shared" si="3"/>
        <v>E</v>
      </c>
      <c r="AK80" s="246" t="str">
        <f>IF('Data Entry'!C36="","",'Data Entry'!C36)</f>
        <v/>
      </c>
      <c r="AL80" s="247" t="str">
        <f>IF('Data Entry'!D36="","",'Data Entry'!D36)</f>
        <v/>
      </c>
      <c r="AM80" s="246" t="str">
        <f>IF('Data Entry'!M36="","",'Data Entry'!M36)</f>
        <v xml:space="preserve"> </v>
      </c>
    </row>
    <row r="81" spans="27:39" hidden="1">
      <c r="AA81" s="246">
        <f>IF('Data Entry'!A37="","",'Data Entry'!A37)</f>
        <v>30</v>
      </c>
      <c r="AB81" s="246" t="str">
        <f>IF('Data Entry'!B37="","",'Data Entry'!B37)</f>
        <v/>
      </c>
      <c r="AC81" s="246">
        <f>IF('D4 BHASHA PARYAVARAN'!AF33="","",'D4 BHASHA PARYAVARAN'!AF33)</f>
        <v>0</v>
      </c>
      <c r="AD81" s="246" t="str">
        <f>IF('D4 BHASHA PARYAVARAN'!AG33="","",'D4 BHASHA PARYAVARAN'!AG33)</f>
        <v>E</v>
      </c>
      <c r="AE81" s="246">
        <f>IF('D4 GANIT'!AC33="","",'D4 GANIT'!AC33)</f>
        <v>0</v>
      </c>
      <c r="AF81" s="246" t="str">
        <f>IF('D4 GANIT'!AD33="","",'D4 GANIT'!AD33)</f>
        <v>E</v>
      </c>
      <c r="AG81" s="246">
        <f>IF('VYAKTITV VIKAS'!S33="","",'VYAKTITV VIKAS'!S33)</f>
        <v>0</v>
      </c>
      <c r="AH81" s="246" t="str">
        <f>IF('VYAKTITV VIKAS'!T33="","",'VYAKTITV VIKAS'!T33)</f>
        <v>E</v>
      </c>
      <c r="AI81" s="246">
        <f t="shared" si="2"/>
        <v>0</v>
      </c>
      <c r="AJ81" s="246" t="str">
        <f t="shared" si="3"/>
        <v>E</v>
      </c>
      <c r="AK81" s="246" t="str">
        <f>IF('Data Entry'!C37="","",'Data Entry'!C37)</f>
        <v/>
      </c>
      <c r="AL81" s="247" t="str">
        <f>IF('Data Entry'!D37="","",'Data Entry'!D37)</f>
        <v/>
      </c>
      <c r="AM81" s="246" t="str">
        <f>IF('Data Entry'!M37="","",'Data Entry'!M37)</f>
        <v xml:space="preserve"> </v>
      </c>
    </row>
    <row r="82" spans="27:39" hidden="1">
      <c r="AA82" s="246">
        <f>IF('Data Entry'!A38="","",'Data Entry'!A38)</f>
        <v>31</v>
      </c>
      <c r="AB82" s="246" t="str">
        <f>IF('Data Entry'!B38="","",'Data Entry'!B38)</f>
        <v/>
      </c>
      <c r="AC82" s="246">
        <f>IF('D4 BHASHA PARYAVARAN'!AF34="","",'D4 BHASHA PARYAVARAN'!AF34)</f>
        <v>0</v>
      </c>
      <c r="AD82" s="246" t="str">
        <f>IF('D4 BHASHA PARYAVARAN'!AG34="","",'D4 BHASHA PARYAVARAN'!AG34)</f>
        <v>E</v>
      </c>
      <c r="AE82" s="246">
        <f>IF('D4 GANIT'!AC34="","",'D4 GANIT'!AC34)</f>
        <v>0</v>
      </c>
      <c r="AF82" s="246" t="str">
        <f>IF('D4 GANIT'!AD34="","",'D4 GANIT'!AD34)</f>
        <v>E</v>
      </c>
      <c r="AG82" s="246">
        <f>IF('VYAKTITV VIKAS'!S34="","",'VYAKTITV VIKAS'!S34)</f>
        <v>0</v>
      </c>
      <c r="AH82" s="246" t="str">
        <f>IF('VYAKTITV VIKAS'!T34="","",'VYAKTITV VIKAS'!T34)</f>
        <v>E</v>
      </c>
      <c r="AI82" s="246">
        <f t="shared" si="2"/>
        <v>0</v>
      </c>
      <c r="AJ82" s="246" t="str">
        <f t="shared" si="3"/>
        <v>E</v>
      </c>
      <c r="AK82" s="246" t="str">
        <f>IF('Data Entry'!C38="","",'Data Entry'!C38)</f>
        <v/>
      </c>
      <c r="AL82" s="247" t="str">
        <f>IF('Data Entry'!D38="","",'Data Entry'!D38)</f>
        <v/>
      </c>
      <c r="AM82" s="246" t="str">
        <f>IF('Data Entry'!M38="","",'Data Entry'!M38)</f>
        <v xml:space="preserve"> </v>
      </c>
    </row>
    <row r="83" spans="27:39" hidden="1">
      <c r="AA83" s="246">
        <f>IF('Data Entry'!A39="","",'Data Entry'!A39)</f>
        <v>32</v>
      </c>
      <c r="AB83" s="246" t="str">
        <f>IF('Data Entry'!B39="","",'Data Entry'!B39)</f>
        <v/>
      </c>
      <c r="AC83" s="246">
        <f>IF('D4 BHASHA PARYAVARAN'!AF35="","",'D4 BHASHA PARYAVARAN'!AF35)</f>
        <v>0</v>
      </c>
      <c r="AD83" s="246" t="str">
        <f>IF('D4 BHASHA PARYAVARAN'!AG35="","",'D4 BHASHA PARYAVARAN'!AG35)</f>
        <v>E</v>
      </c>
      <c r="AE83" s="246">
        <f>IF('D4 GANIT'!AC35="","",'D4 GANIT'!AC35)</f>
        <v>0</v>
      </c>
      <c r="AF83" s="246" t="str">
        <f>IF('D4 GANIT'!AD35="","",'D4 GANIT'!AD35)</f>
        <v>E</v>
      </c>
      <c r="AG83" s="246">
        <f>IF('VYAKTITV VIKAS'!S35="","",'VYAKTITV VIKAS'!S35)</f>
        <v>0</v>
      </c>
      <c r="AH83" s="246" t="str">
        <f>IF('VYAKTITV VIKAS'!T35="","",'VYAKTITV VIKAS'!T35)</f>
        <v>E</v>
      </c>
      <c r="AI83" s="246">
        <f t="shared" si="2"/>
        <v>0</v>
      </c>
      <c r="AJ83" s="246" t="str">
        <f t="shared" si="3"/>
        <v>E</v>
      </c>
      <c r="AK83" s="246" t="str">
        <f>IF('Data Entry'!C39="","",'Data Entry'!C39)</f>
        <v/>
      </c>
      <c r="AL83" s="247" t="str">
        <f>IF('Data Entry'!D39="","",'Data Entry'!D39)</f>
        <v/>
      </c>
      <c r="AM83" s="246" t="str">
        <f>IF('Data Entry'!M39="","",'Data Entry'!M39)</f>
        <v xml:space="preserve"> </v>
      </c>
    </row>
    <row r="84" spans="27:39" hidden="1">
      <c r="AA84" s="246">
        <f>IF('Data Entry'!A40="","",'Data Entry'!A40)</f>
        <v>33</v>
      </c>
      <c r="AB84" s="246" t="str">
        <f>IF('Data Entry'!B40="","",'Data Entry'!B40)</f>
        <v/>
      </c>
      <c r="AC84" s="246">
        <f>IF('D4 BHASHA PARYAVARAN'!AF36="","",'D4 BHASHA PARYAVARAN'!AF36)</f>
        <v>0</v>
      </c>
      <c r="AD84" s="246" t="str">
        <f>IF('D4 BHASHA PARYAVARAN'!AG36="","",'D4 BHASHA PARYAVARAN'!AG36)</f>
        <v>E</v>
      </c>
      <c r="AE84" s="246">
        <f>IF('D4 GANIT'!AC36="","",'D4 GANIT'!AC36)</f>
        <v>0</v>
      </c>
      <c r="AF84" s="246" t="str">
        <f>IF('D4 GANIT'!AD36="","",'D4 GANIT'!AD36)</f>
        <v>E</v>
      </c>
      <c r="AG84" s="246">
        <f>IF('VYAKTITV VIKAS'!S36="","",'VYAKTITV VIKAS'!S36)</f>
        <v>0</v>
      </c>
      <c r="AH84" s="246" t="str">
        <f>IF('VYAKTITV VIKAS'!T36="","",'VYAKTITV VIKAS'!T36)</f>
        <v>E</v>
      </c>
      <c r="AI84" s="246">
        <f t="shared" si="2"/>
        <v>0</v>
      </c>
      <c r="AJ84" s="246" t="str">
        <f t="shared" si="3"/>
        <v>E</v>
      </c>
      <c r="AK84" s="246" t="str">
        <f>IF('Data Entry'!C40="","",'Data Entry'!C40)</f>
        <v/>
      </c>
      <c r="AL84" s="247" t="str">
        <f>IF('Data Entry'!D40="","",'Data Entry'!D40)</f>
        <v/>
      </c>
      <c r="AM84" s="246" t="str">
        <f>IF('Data Entry'!M40="","",'Data Entry'!M40)</f>
        <v xml:space="preserve"> </v>
      </c>
    </row>
    <row r="85" spans="27:39" hidden="1">
      <c r="AA85" s="246">
        <f>IF('Data Entry'!A41="","",'Data Entry'!A41)</f>
        <v>34</v>
      </c>
      <c r="AB85" s="246" t="str">
        <f>IF('Data Entry'!B41="","",'Data Entry'!B41)</f>
        <v/>
      </c>
      <c r="AC85" s="246">
        <f>IF('D4 BHASHA PARYAVARAN'!AF37="","",'D4 BHASHA PARYAVARAN'!AF37)</f>
        <v>0</v>
      </c>
      <c r="AD85" s="246" t="str">
        <f>IF('D4 BHASHA PARYAVARAN'!AG37="","",'D4 BHASHA PARYAVARAN'!AG37)</f>
        <v>E</v>
      </c>
      <c r="AE85" s="246">
        <f>IF('D4 GANIT'!AC37="","",'D4 GANIT'!AC37)</f>
        <v>0</v>
      </c>
      <c r="AF85" s="246" t="str">
        <f>IF('D4 GANIT'!AD37="","",'D4 GANIT'!AD37)</f>
        <v>E</v>
      </c>
      <c r="AG85" s="246">
        <f>IF('VYAKTITV VIKAS'!S37="","",'VYAKTITV VIKAS'!S37)</f>
        <v>0</v>
      </c>
      <c r="AH85" s="246" t="str">
        <f>IF('VYAKTITV VIKAS'!T37="","",'VYAKTITV VIKAS'!T37)</f>
        <v>E</v>
      </c>
      <c r="AI85" s="246">
        <f t="shared" si="2"/>
        <v>0</v>
      </c>
      <c r="AJ85" s="246" t="str">
        <f t="shared" si="3"/>
        <v>E</v>
      </c>
      <c r="AK85" s="246" t="str">
        <f>IF('Data Entry'!C41="","",'Data Entry'!C41)</f>
        <v/>
      </c>
      <c r="AL85" s="247" t="str">
        <f>IF('Data Entry'!D41="","",'Data Entry'!D41)</f>
        <v/>
      </c>
      <c r="AM85" s="246" t="str">
        <f>IF('Data Entry'!M41="","",'Data Entry'!M41)</f>
        <v xml:space="preserve"> </v>
      </c>
    </row>
    <row r="86" spans="27:39" hidden="1">
      <c r="AA86" s="246">
        <f>IF('Data Entry'!A42="","",'Data Entry'!A42)</f>
        <v>35</v>
      </c>
      <c r="AB86" s="246" t="str">
        <f>IF('Data Entry'!B42="","",'Data Entry'!B42)</f>
        <v/>
      </c>
      <c r="AC86" s="246">
        <f>IF('D4 BHASHA PARYAVARAN'!AF38="","",'D4 BHASHA PARYAVARAN'!AF38)</f>
        <v>0</v>
      </c>
      <c r="AD86" s="246" t="str">
        <f>IF('D4 BHASHA PARYAVARAN'!AG38="","",'D4 BHASHA PARYAVARAN'!AG38)</f>
        <v>E</v>
      </c>
      <c r="AE86" s="246">
        <f>IF('D4 GANIT'!AC38="","",'D4 GANIT'!AC38)</f>
        <v>0</v>
      </c>
      <c r="AF86" s="246" t="str">
        <f>IF('D4 GANIT'!AD38="","",'D4 GANIT'!AD38)</f>
        <v>E</v>
      </c>
      <c r="AG86" s="246">
        <f>IF('VYAKTITV VIKAS'!S38="","",'VYAKTITV VIKAS'!S38)</f>
        <v>0</v>
      </c>
      <c r="AH86" s="246" t="str">
        <f>IF('VYAKTITV VIKAS'!T38="","",'VYAKTITV VIKAS'!T38)</f>
        <v>E</v>
      </c>
      <c r="AI86" s="246">
        <f t="shared" si="2"/>
        <v>0</v>
      </c>
      <c r="AJ86" s="246" t="str">
        <f t="shared" si="3"/>
        <v>E</v>
      </c>
      <c r="AK86" s="246" t="str">
        <f>IF('Data Entry'!C42="","",'Data Entry'!C42)</f>
        <v/>
      </c>
      <c r="AL86" s="247" t="str">
        <f>IF('Data Entry'!D42="","",'Data Entry'!D42)</f>
        <v/>
      </c>
      <c r="AM86" s="246" t="str">
        <f>IF('Data Entry'!M42="","",'Data Entry'!M42)</f>
        <v xml:space="preserve"> </v>
      </c>
    </row>
    <row r="87" spans="27:39" hidden="1">
      <c r="AA87" s="246">
        <f>IF('Data Entry'!A43="","",'Data Entry'!A43)</f>
        <v>36</v>
      </c>
      <c r="AB87" s="246" t="str">
        <f>IF('Data Entry'!B43="","",'Data Entry'!B43)</f>
        <v/>
      </c>
      <c r="AC87" s="246">
        <f>IF('D4 BHASHA PARYAVARAN'!AF39="","",'D4 BHASHA PARYAVARAN'!AF39)</f>
        <v>0</v>
      </c>
      <c r="AD87" s="246" t="str">
        <f>IF('D4 BHASHA PARYAVARAN'!AG39="","",'D4 BHASHA PARYAVARAN'!AG39)</f>
        <v>E</v>
      </c>
      <c r="AE87" s="246">
        <f>IF('D4 GANIT'!AC39="","",'D4 GANIT'!AC39)</f>
        <v>0</v>
      </c>
      <c r="AF87" s="246" t="str">
        <f>IF('D4 GANIT'!AD39="","",'D4 GANIT'!AD39)</f>
        <v>E</v>
      </c>
      <c r="AG87" s="246">
        <f>IF('VYAKTITV VIKAS'!S39="","",'VYAKTITV VIKAS'!S39)</f>
        <v>0</v>
      </c>
      <c r="AH87" s="246" t="str">
        <f>IF('VYAKTITV VIKAS'!T39="","",'VYAKTITV VIKAS'!T39)</f>
        <v>E</v>
      </c>
      <c r="AI87" s="246">
        <f t="shared" si="2"/>
        <v>0</v>
      </c>
      <c r="AJ87" s="246" t="str">
        <f t="shared" si="3"/>
        <v>E</v>
      </c>
      <c r="AK87" s="246" t="str">
        <f>IF('Data Entry'!C43="","",'Data Entry'!C43)</f>
        <v/>
      </c>
      <c r="AL87" s="247" t="str">
        <f>IF('Data Entry'!D43="","",'Data Entry'!D43)</f>
        <v/>
      </c>
      <c r="AM87" s="246" t="str">
        <f>IF('Data Entry'!M43="","",'Data Entry'!M43)</f>
        <v xml:space="preserve"> </v>
      </c>
    </row>
    <row r="88" spans="27:39" hidden="1">
      <c r="AA88" s="246">
        <f>IF('Data Entry'!A44="","",'Data Entry'!A44)</f>
        <v>37</v>
      </c>
      <c r="AB88" s="246" t="str">
        <f>IF('Data Entry'!B44="","",'Data Entry'!B44)</f>
        <v/>
      </c>
      <c r="AC88" s="246">
        <f>IF('D4 BHASHA PARYAVARAN'!AF40="","",'D4 BHASHA PARYAVARAN'!AF40)</f>
        <v>0</v>
      </c>
      <c r="AD88" s="246" t="str">
        <f>IF('D4 BHASHA PARYAVARAN'!AG40="","",'D4 BHASHA PARYAVARAN'!AG40)</f>
        <v>E</v>
      </c>
      <c r="AE88" s="246">
        <f>IF('D4 GANIT'!AC40="","",'D4 GANIT'!AC40)</f>
        <v>0</v>
      </c>
      <c r="AF88" s="246" t="str">
        <f>IF('D4 GANIT'!AD40="","",'D4 GANIT'!AD40)</f>
        <v>E</v>
      </c>
      <c r="AG88" s="246">
        <f>IF('VYAKTITV VIKAS'!S40="","",'VYAKTITV VIKAS'!S40)</f>
        <v>0</v>
      </c>
      <c r="AH88" s="246" t="str">
        <f>IF('VYAKTITV VIKAS'!T40="","",'VYAKTITV VIKAS'!T40)</f>
        <v>E</v>
      </c>
      <c r="AI88" s="246">
        <f t="shared" si="2"/>
        <v>0</v>
      </c>
      <c r="AJ88" s="246" t="str">
        <f t="shared" si="3"/>
        <v>E</v>
      </c>
      <c r="AK88" s="246" t="str">
        <f>IF('Data Entry'!C44="","",'Data Entry'!C44)</f>
        <v/>
      </c>
      <c r="AL88" s="247" t="str">
        <f>IF('Data Entry'!D44="","",'Data Entry'!D44)</f>
        <v/>
      </c>
      <c r="AM88" s="246" t="str">
        <f>IF('Data Entry'!M44="","",'Data Entry'!M44)</f>
        <v xml:space="preserve"> </v>
      </c>
    </row>
    <row r="89" spans="27:39" hidden="1">
      <c r="AA89" s="246">
        <f>IF('Data Entry'!A45="","",'Data Entry'!A45)</f>
        <v>38</v>
      </c>
      <c r="AB89" s="246" t="str">
        <f>IF('Data Entry'!B45="","",'Data Entry'!B45)</f>
        <v/>
      </c>
      <c r="AC89" s="246">
        <f>IF('D4 BHASHA PARYAVARAN'!AF41="","",'D4 BHASHA PARYAVARAN'!AF41)</f>
        <v>0</v>
      </c>
      <c r="AD89" s="246" t="str">
        <f>IF('D4 BHASHA PARYAVARAN'!AG41="","",'D4 BHASHA PARYAVARAN'!AG41)</f>
        <v>E</v>
      </c>
      <c r="AE89" s="246">
        <f>IF('D4 GANIT'!AC41="","",'D4 GANIT'!AC41)</f>
        <v>0</v>
      </c>
      <c r="AF89" s="246" t="str">
        <f>IF('D4 GANIT'!AD41="","",'D4 GANIT'!AD41)</f>
        <v>E</v>
      </c>
      <c r="AG89" s="246">
        <f>IF('VYAKTITV VIKAS'!S41="","",'VYAKTITV VIKAS'!S41)</f>
        <v>0</v>
      </c>
      <c r="AH89" s="246" t="str">
        <f>IF('VYAKTITV VIKAS'!T41="","",'VYAKTITV VIKAS'!T41)</f>
        <v>E</v>
      </c>
      <c r="AI89" s="246">
        <f t="shared" si="2"/>
        <v>0</v>
      </c>
      <c r="AJ89" s="246" t="str">
        <f t="shared" si="3"/>
        <v>E</v>
      </c>
      <c r="AK89" s="246" t="str">
        <f>IF('Data Entry'!C45="","",'Data Entry'!C45)</f>
        <v/>
      </c>
      <c r="AL89" s="247" t="str">
        <f>IF('Data Entry'!D45="","",'Data Entry'!D45)</f>
        <v/>
      </c>
      <c r="AM89" s="246" t="str">
        <f>IF('Data Entry'!M45="","",'Data Entry'!M45)</f>
        <v xml:space="preserve"> </v>
      </c>
    </row>
    <row r="90" spans="27:39" hidden="1">
      <c r="AA90" s="246">
        <f>IF('Data Entry'!A46="","",'Data Entry'!A46)</f>
        <v>39</v>
      </c>
      <c r="AB90" s="246" t="str">
        <f>IF('Data Entry'!B46="","",'Data Entry'!B46)</f>
        <v/>
      </c>
      <c r="AC90" s="246">
        <f>IF('D4 BHASHA PARYAVARAN'!AF42="","",'D4 BHASHA PARYAVARAN'!AF42)</f>
        <v>0</v>
      </c>
      <c r="AD90" s="246" t="str">
        <f>IF('D4 BHASHA PARYAVARAN'!AG42="","",'D4 BHASHA PARYAVARAN'!AG42)</f>
        <v>E</v>
      </c>
      <c r="AE90" s="246">
        <f>IF('D4 GANIT'!AC42="","",'D4 GANIT'!AC42)</f>
        <v>0</v>
      </c>
      <c r="AF90" s="246" t="str">
        <f>IF('D4 GANIT'!AD42="","",'D4 GANIT'!AD42)</f>
        <v>E</v>
      </c>
      <c r="AG90" s="246">
        <f>IF('VYAKTITV VIKAS'!S42="","",'VYAKTITV VIKAS'!S42)</f>
        <v>0</v>
      </c>
      <c r="AH90" s="246" t="str">
        <f>IF('VYAKTITV VIKAS'!T42="","",'VYAKTITV VIKAS'!T42)</f>
        <v>E</v>
      </c>
      <c r="AI90" s="246">
        <f t="shared" si="2"/>
        <v>0</v>
      </c>
      <c r="AJ90" s="246" t="str">
        <f t="shared" si="3"/>
        <v>E</v>
      </c>
      <c r="AK90" s="246" t="str">
        <f>IF('Data Entry'!C46="","",'Data Entry'!C46)</f>
        <v/>
      </c>
      <c r="AL90" s="247" t="str">
        <f>IF('Data Entry'!D46="","",'Data Entry'!D46)</f>
        <v/>
      </c>
      <c r="AM90" s="246" t="str">
        <f>IF('Data Entry'!M46="","",'Data Entry'!M46)</f>
        <v xml:space="preserve"> </v>
      </c>
    </row>
    <row r="91" spans="27:39" hidden="1">
      <c r="AA91" s="246">
        <f>IF('Data Entry'!A47="","",'Data Entry'!A47)</f>
        <v>40</v>
      </c>
      <c r="AB91" s="246" t="str">
        <f>IF('Data Entry'!B47="","",'Data Entry'!B47)</f>
        <v/>
      </c>
      <c r="AC91" s="246">
        <f>IF('D4 BHASHA PARYAVARAN'!AF43="","",'D4 BHASHA PARYAVARAN'!AF43)</f>
        <v>0</v>
      </c>
      <c r="AD91" s="246" t="str">
        <f>IF('D4 BHASHA PARYAVARAN'!AG43="","",'D4 BHASHA PARYAVARAN'!AG43)</f>
        <v>E</v>
      </c>
      <c r="AE91" s="246">
        <f>IF('D4 GANIT'!AC43="","",'D4 GANIT'!AC43)</f>
        <v>0</v>
      </c>
      <c r="AF91" s="246" t="str">
        <f>IF('D4 GANIT'!AD43="","",'D4 GANIT'!AD43)</f>
        <v>E</v>
      </c>
      <c r="AG91" s="246">
        <f>IF('VYAKTITV VIKAS'!S43="","",'VYAKTITV VIKAS'!S43)</f>
        <v>0</v>
      </c>
      <c r="AH91" s="246" t="str">
        <f>IF('VYAKTITV VIKAS'!T43="","",'VYAKTITV VIKAS'!T43)</f>
        <v>E</v>
      </c>
      <c r="AI91" s="246">
        <f t="shared" si="2"/>
        <v>0</v>
      </c>
      <c r="AJ91" s="246" t="str">
        <f t="shared" si="3"/>
        <v>E</v>
      </c>
      <c r="AK91" s="246" t="str">
        <f>IF('Data Entry'!C47="","",'Data Entry'!C47)</f>
        <v/>
      </c>
      <c r="AL91" s="247" t="str">
        <f>IF('Data Entry'!D47="","",'Data Entry'!D47)</f>
        <v/>
      </c>
      <c r="AM91" s="246" t="str">
        <f>IF('Data Entry'!M47="","",'Data Entry'!M47)</f>
        <v xml:space="preserve"> </v>
      </c>
    </row>
    <row r="92" spans="27:39" hidden="1">
      <c r="AA92" s="246">
        <f>IF('Data Entry'!A48="","",'Data Entry'!A48)</f>
        <v>41</v>
      </c>
      <c r="AB92" s="246" t="str">
        <f>IF('Data Entry'!B48="","",'Data Entry'!B48)</f>
        <v/>
      </c>
      <c r="AC92" s="246">
        <f>IF('D4 BHASHA PARYAVARAN'!AF44="","",'D4 BHASHA PARYAVARAN'!AF44)</f>
        <v>0</v>
      </c>
      <c r="AD92" s="246" t="str">
        <f>IF('D4 BHASHA PARYAVARAN'!AG44="","",'D4 BHASHA PARYAVARAN'!AG44)</f>
        <v>E</v>
      </c>
      <c r="AE92" s="246">
        <f>IF('D4 GANIT'!AC44="","",'D4 GANIT'!AC44)</f>
        <v>0</v>
      </c>
      <c r="AF92" s="246" t="str">
        <f>IF('D4 GANIT'!AD44="","",'D4 GANIT'!AD44)</f>
        <v>E</v>
      </c>
      <c r="AG92" s="246">
        <f>IF('VYAKTITV VIKAS'!S44="","",'VYAKTITV VIKAS'!S44)</f>
        <v>0</v>
      </c>
      <c r="AH92" s="246" t="str">
        <f>IF('VYAKTITV VIKAS'!T44="","",'VYAKTITV VIKAS'!T44)</f>
        <v>E</v>
      </c>
      <c r="AI92" s="246">
        <f t="shared" si="2"/>
        <v>0</v>
      </c>
      <c r="AJ92" s="246" t="str">
        <f t="shared" si="3"/>
        <v>E</v>
      </c>
      <c r="AK92" s="246" t="str">
        <f>IF('Data Entry'!C48="","",'Data Entry'!C48)</f>
        <v/>
      </c>
      <c r="AL92" s="247" t="str">
        <f>IF('Data Entry'!D48="","",'Data Entry'!D48)</f>
        <v/>
      </c>
      <c r="AM92" s="246" t="str">
        <f>IF('Data Entry'!M48="","",'Data Entry'!M48)</f>
        <v xml:space="preserve"> </v>
      </c>
    </row>
    <row r="93" spans="27:39" hidden="1">
      <c r="AA93" s="246">
        <f>IF('Data Entry'!A49="","",'Data Entry'!A49)</f>
        <v>42</v>
      </c>
      <c r="AB93" s="246" t="str">
        <f>IF('Data Entry'!B49="","",'Data Entry'!B49)</f>
        <v/>
      </c>
      <c r="AC93" s="246">
        <f>IF('D4 BHASHA PARYAVARAN'!AF45="","",'D4 BHASHA PARYAVARAN'!AF45)</f>
        <v>0</v>
      </c>
      <c r="AD93" s="246" t="str">
        <f>IF('D4 BHASHA PARYAVARAN'!AG45="","",'D4 BHASHA PARYAVARAN'!AG45)</f>
        <v>E</v>
      </c>
      <c r="AE93" s="246">
        <f>IF('D4 GANIT'!AC45="","",'D4 GANIT'!AC45)</f>
        <v>0</v>
      </c>
      <c r="AF93" s="246" t="str">
        <f>IF('D4 GANIT'!AD45="","",'D4 GANIT'!AD45)</f>
        <v>E</v>
      </c>
      <c r="AG93" s="246">
        <f>IF('VYAKTITV VIKAS'!S45="","",'VYAKTITV VIKAS'!S45)</f>
        <v>0</v>
      </c>
      <c r="AH93" s="246" t="str">
        <f>IF('VYAKTITV VIKAS'!T45="","",'VYAKTITV VIKAS'!T45)</f>
        <v>E</v>
      </c>
      <c r="AI93" s="246">
        <f t="shared" si="2"/>
        <v>0</v>
      </c>
      <c r="AJ93" s="246" t="str">
        <f t="shared" si="3"/>
        <v>E</v>
      </c>
      <c r="AK93" s="246" t="str">
        <f>IF('Data Entry'!C49="","",'Data Entry'!C49)</f>
        <v/>
      </c>
      <c r="AL93" s="247" t="str">
        <f>IF('Data Entry'!D49="","",'Data Entry'!D49)</f>
        <v/>
      </c>
      <c r="AM93" s="246" t="str">
        <f>IF('Data Entry'!M49="","",'Data Entry'!M49)</f>
        <v xml:space="preserve"> </v>
      </c>
    </row>
    <row r="94" spans="27:39" hidden="1">
      <c r="AA94" s="246">
        <f>IF('Data Entry'!A50="","",'Data Entry'!A50)</f>
        <v>43</v>
      </c>
      <c r="AB94" s="246" t="str">
        <f>IF('Data Entry'!B50="","",'Data Entry'!B50)</f>
        <v/>
      </c>
      <c r="AC94" s="246">
        <f>IF('D4 BHASHA PARYAVARAN'!AF46="","",'D4 BHASHA PARYAVARAN'!AF46)</f>
        <v>0</v>
      </c>
      <c r="AD94" s="246" t="str">
        <f>IF('D4 BHASHA PARYAVARAN'!AG46="","",'D4 BHASHA PARYAVARAN'!AG46)</f>
        <v>E</v>
      </c>
      <c r="AE94" s="246">
        <f>IF('D4 GANIT'!AC46="","",'D4 GANIT'!AC46)</f>
        <v>0</v>
      </c>
      <c r="AF94" s="246" t="str">
        <f>IF('D4 GANIT'!AD46="","",'D4 GANIT'!AD46)</f>
        <v>E</v>
      </c>
      <c r="AG94" s="246">
        <f>IF('VYAKTITV VIKAS'!S46="","",'VYAKTITV VIKAS'!S46)</f>
        <v>0</v>
      </c>
      <c r="AH94" s="246" t="str">
        <f>IF('VYAKTITV VIKAS'!T46="","",'VYAKTITV VIKAS'!T46)</f>
        <v>E</v>
      </c>
      <c r="AI94" s="246">
        <f t="shared" si="2"/>
        <v>0</v>
      </c>
      <c r="AJ94" s="246" t="str">
        <f t="shared" si="3"/>
        <v>E</v>
      </c>
      <c r="AK94" s="246" t="str">
        <f>IF('Data Entry'!C50="","",'Data Entry'!C50)</f>
        <v/>
      </c>
      <c r="AL94" s="247" t="str">
        <f>IF('Data Entry'!D50="","",'Data Entry'!D50)</f>
        <v/>
      </c>
      <c r="AM94" s="246" t="str">
        <f>IF('Data Entry'!M50="","",'Data Entry'!M50)</f>
        <v xml:space="preserve"> </v>
      </c>
    </row>
    <row r="95" spans="27:39" hidden="1">
      <c r="AA95" s="246">
        <f>IF('Data Entry'!A51="","",'Data Entry'!A51)</f>
        <v>44</v>
      </c>
      <c r="AB95" s="246" t="str">
        <f>IF('Data Entry'!B51="","",'Data Entry'!B51)</f>
        <v/>
      </c>
      <c r="AC95" s="246">
        <f>IF('D4 BHASHA PARYAVARAN'!AF47="","",'D4 BHASHA PARYAVARAN'!AF47)</f>
        <v>0</v>
      </c>
      <c r="AD95" s="246" t="str">
        <f>IF('D4 BHASHA PARYAVARAN'!AG47="","",'D4 BHASHA PARYAVARAN'!AG47)</f>
        <v>E</v>
      </c>
      <c r="AE95" s="246">
        <f>IF('D4 GANIT'!AC47="","",'D4 GANIT'!AC47)</f>
        <v>0</v>
      </c>
      <c r="AF95" s="246" t="str">
        <f>IF('D4 GANIT'!AD47="","",'D4 GANIT'!AD47)</f>
        <v>E</v>
      </c>
      <c r="AG95" s="246">
        <f>IF('VYAKTITV VIKAS'!S47="","",'VYAKTITV VIKAS'!S47)</f>
        <v>0</v>
      </c>
      <c r="AH95" s="246" t="str">
        <f>IF('VYAKTITV VIKAS'!T47="","",'VYAKTITV VIKAS'!T47)</f>
        <v>E</v>
      </c>
      <c r="AI95" s="246">
        <f t="shared" si="2"/>
        <v>0</v>
      </c>
      <c r="AJ95" s="246" t="str">
        <f t="shared" si="3"/>
        <v>E</v>
      </c>
      <c r="AK95" s="246" t="str">
        <f>IF('Data Entry'!C51="","",'Data Entry'!C51)</f>
        <v/>
      </c>
      <c r="AL95" s="247" t="str">
        <f>IF('Data Entry'!D51="","",'Data Entry'!D51)</f>
        <v/>
      </c>
      <c r="AM95" s="246" t="str">
        <f>IF('Data Entry'!M51="","",'Data Entry'!M51)</f>
        <v xml:space="preserve"> </v>
      </c>
    </row>
    <row r="96" spans="27:39" hidden="1">
      <c r="AA96" s="246">
        <f>IF('Data Entry'!A52="","",'Data Entry'!A52)</f>
        <v>45</v>
      </c>
      <c r="AB96" s="246" t="str">
        <f>IF('Data Entry'!B52="","",'Data Entry'!B52)</f>
        <v/>
      </c>
      <c r="AC96" s="246">
        <f>IF('D4 BHASHA PARYAVARAN'!AF48="","",'D4 BHASHA PARYAVARAN'!AF48)</f>
        <v>0</v>
      </c>
      <c r="AD96" s="246" t="str">
        <f>IF('D4 BHASHA PARYAVARAN'!AG48="","",'D4 BHASHA PARYAVARAN'!AG48)</f>
        <v>E</v>
      </c>
      <c r="AE96" s="246">
        <f>IF('D4 GANIT'!AC48="","",'D4 GANIT'!AC48)</f>
        <v>0</v>
      </c>
      <c r="AF96" s="246" t="str">
        <f>IF('D4 GANIT'!AD48="","",'D4 GANIT'!AD48)</f>
        <v>E</v>
      </c>
      <c r="AG96" s="246">
        <f>IF('VYAKTITV VIKAS'!S48="","",'VYAKTITV VIKAS'!S48)</f>
        <v>0</v>
      </c>
      <c r="AH96" s="246" t="str">
        <f>IF('VYAKTITV VIKAS'!T48="","",'VYAKTITV VIKAS'!T48)</f>
        <v>E</v>
      </c>
      <c r="AI96" s="246">
        <f t="shared" si="2"/>
        <v>0</v>
      </c>
      <c r="AJ96" s="246" t="str">
        <f t="shared" si="3"/>
        <v>E</v>
      </c>
      <c r="AK96" s="246" t="str">
        <f>IF('Data Entry'!C52="","",'Data Entry'!C52)</f>
        <v/>
      </c>
      <c r="AL96" s="247" t="str">
        <f>IF('Data Entry'!D52="","",'Data Entry'!D52)</f>
        <v/>
      </c>
      <c r="AM96" s="246" t="str">
        <f>IF('Data Entry'!M52="","",'Data Entry'!M52)</f>
        <v xml:space="preserve"> </v>
      </c>
    </row>
    <row r="97" spans="27:39" hidden="1">
      <c r="AA97" s="246">
        <f>IF('Data Entry'!A53="","",'Data Entry'!A53)</f>
        <v>46</v>
      </c>
      <c r="AB97" s="246" t="str">
        <f>IF('Data Entry'!B53="","",'Data Entry'!B53)</f>
        <v/>
      </c>
      <c r="AC97" s="246">
        <f>IF('D4 BHASHA PARYAVARAN'!AF49="","",'D4 BHASHA PARYAVARAN'!AF49)</f>
        <v>0</v>
      </c>
      <c r="AD97" s="246" t="str">
        <f>IF('D4 BHASHA PARYAVARAN'!AG49="","",'D4 BHASHA PARYAVARAN'!AG49)</f>
        <v>E</v>
      </c>
      <c r="AE97" s="246">
        <f>IF('D4 GANIT'!AC49="","",'D4 GANIT'!AC49)</f>
        <v>0</v>
      </c>
      <c r="AF97" s="246" t="str">
        <f>IF('D4 GANIT'!AD49="","",'D4 GANIT'!AD49)</f>
        <v>E</v>
      </c>
      <c r="AG97" s="246">
        <f>IF('VYAKTITV VIKAS'!S49="","",'VYAKTITV VIKAS'!S49)</f>
        <v>0</v>
      </c>
      <c r="AH97" s="246" t="str">
        <f>IF('VYAKTITV VIKAS'!T49="","",'VYAKTITV VIKAS'!T49)</f>
        <v>E</v>
      </c>
      <c r="AI97" s="246">
        <f t="shared" si="2"/>
        <v>0</v>
      </c>
      <c r="AJ97" s="246" t="str">
        <f t="shared" si="3"/>
        <v>E</v>
      </c>
      <c r="AK97" s="246" t="str">
        <f>IF('Data Entry'!C53="","",'Data Entry'!C53)</f>
        <v/>
      </c>
      <c r="AL97" s="247" t="str">
        <f>IF('Data Entry'!D53="","",'Data Entry'!D53)</f>
        <v/>
      </c>
      <c r="AM97" s="246" t="str">
        <f>IF('Data Entry'!M53="","",'Data Entry'!M53)</f>
        <v xml:space="preserve"> </v>
      </c>
    </row>
    <row r="98" spans="27:39" hidden="1">
      <c r="AA98" s="246">
        <f>IF('Data Entry'!A54="","",'Data Entry'!A54)</f>
        <v>47</v>
      </c>
      <c r="AB98" s="246" t="str">
        <f>IF('Data Entry'!B54="","",'Data Entry'!B54)</f>
        <v/>
      </c>
      <c r="AC98" s="246">
        <f>IF('D4 BHASHA PARYAVARAN'!AF50="","",'D4 BHASHA PARYAVARAN'!AF50)</f>
        <v>0</v>
      </c>
      <c r="AD98" s="246" t="str">
        <f>IF('D4 BHASHA PARYAVARAN'!AG50="","",'D4 BHASHA PARYAVARAN'!AG50)</f>
        <v>E</v>
      </c>
      <c r="AE98" s="246">
        <f>IF('D4 GANIT'!AC50="","",'D4 GANIT'!AC50)</f>
        <v>0</v>
      </c>
      <c r="AF98" s="246" t="str">
        <f>IF('D4 GANIT'!AD50="","",'D4 GANIT'!AD50)</f>
        <v>E</v>
      </c>
      <c r="AG98" s="246">
        <f>IF('VYAKTITV VIKAS'!S50="","",'VYAKTITV VIKAS'!S50)</f>
        <v>0</v>
      </c>
      <c r="AH98" s="246" t="str">
        <f>IF('VYAKTITV VIKAS'!T50="","",'VYAKTITV VIKAS'!T50)</f>
        <v>E</v>
      </c>
      <c r="AI98" s="246">
        <f t="shared" si="2"/>
        <v>0</v>
      </c>
      <c r="AJ98" s="246" t="str">
        <f t="shared" si="3"/>
        <v>E</v>
      </c>
      <c r="AK98" s="246" t="str">
        <f>IF('Data Entry'!C54="","",'Data Entry'!C54)</f>
        <v/>
      </c>
      <c r="AL98" s="247" t="str">
        <f>IF('Data Entry'!D54="","",'Data Entry'!D54)</f>
        <v/>
      </c>
      <c r="AM98" s="246" t="str">
        <f>IF('Data Entry'!M54="","",'Data Entry'!M54)</f>
        <v xml:space="preserve"> </v>
      </c>
    </row>
    <row r="99" spans="27:39" hidden="1">
      <c r="AA99" s="246">
        <f>IF('Data Entry'!A55="","",'Data Entry'!A55)</f>
        <v>48</v>
      </c>
      <c r="AB99" s="246" t="str">
        <f>IF('Data Entry'!B55="","",'Data Entry'!B55)</f>
        <v/>
      </c>
      <c r="AC99" s="246">
        <f>IF('D4 BHASHA PARYAVARAN'!AF51="","",'D4 BHASHA PARYAVARAN'!AF51)</f>
        <v>0</v>
      </c>
      <c r="AD99" s="246" t="str">
        <f>IF('D4 BHASHA PARYAVARAN'!AG51="","",'D4 BHASHA PARYAVARAN'!AG51)</f>
        <v>E</v>
      </c>
      <c r="AE99" s="246">
        <f>IF('D4 GANIT'!AC51="","",'D4 GANIT'!AC51)</f>
        <v>0</v>
      </c>
      <c r="AF99" s="246" t="str">
        <f>IF('D4 GANIT'!AD51="","",'D4 GANIT'!AD51)</f>
        <v>E</v>
      </c>
      <c r="AG99" s="246">
        <f>IF('VYAKTITV VIKAS'!S51="","",'VYAKTITV VIKAS'!S51)</f>
        <v>0</v>
      </c>
      <c r="AH99" s="246" t="str">
        <f>IF('VYAKTITV VIKAS'!T51="","",'VYAKTITV VIKAS'!T51)</f>
        <v>E</v>
      </c>
      <c r="AI99" s="246">
        <f t="shared" si="2"/>
        <v>0</v>
      </c>
      <c r="AJ99" s="246" t="str">
        <f t="shared" si="3"/>
        <v>E</v>
      </c>
      <c r="AK99" s="246" t="str">
        <f>IF('Data Entry'!C55="","",'Data Entry'!C55)</f>
        <v/>
      </c>
      <c r="AL99" s="247" t="str">
        <f>IF('Data Entry'!D55="","",'Data Entry'!D55)</f>
        <v/>
      </c>
      <c r="AM99" s="246" t="str">
        <f>IF('Data Entry'!M55="","",'Data Entry'!M55)</f>
        <v xml:space="preserve"> </v>
      </c>
    </row>
    <row r="100" spans="27:39" hidden="1">
      <c r="AA100" s="246">
        <f>IF('Data Entry'!A56="","",'Data Entry'!A56)</f>
        <v>49</v>
      </c>
      <c r="AB100" s="246" t="str">
        <f>IF('Data Entry'!B56="","",'Data Entry'!B56)</f>
        <v/>
      </c>
      <c r="AC100" s="246">
        <f>IF('D4 BHASHA PARYAVARAN'!AF52="","",'D4 BHASHA PARYAVARAN'!AF52)</f>
        <v>0</v>
      </c>
      <c r="AD100" s="246" t="str">
        <f>IF('D4 BHASHA PARYAVARAN'!AG52="","",'D4 BHASHA PARYAVARAN'!AG52)</f>
        <v>E</v>
      </c>
      <c r="AE100" s="246">
        <f>IF('D4 GANIT'!AC52="","",'D4 GANIT'!AC52)</f>
        <v>0</v>
      </c>
      <c r="AF100" s="246" t="str">
        <f>IF('D4 GANIT'!AD52="","",'D4 GANIT'!AD52)</f>
        <v>E</v>
      </c>
      <c r="AG100" s="246">
        <f>IF('VYAKTITV VIKAS'!S52="","",'VYAKTITV VIKAS'!S52)</f>
        <v>0</v>
      </c>
      <c r="AH100" s="246" t="str">
        <f>IF('VYAKTITV VIKAS'!T52="","",'VYAKTITV VIKAS'!T52)</f>
        <v>E</v>
      </c>
      <c r="AI100" s="246">
        <f t="shared" si="2"/>
        <v>0</v>
      </c>
      <c r="AJ100" s="246" t="str">
        <f t="shared" si="3"/>
        <v>E</v>
      </c>
      <c r="AK100" s="246" t="str">
        <f>IF('Data Entry'!C56="","",'Data Entry'!C56)</f>
        <v/>
      </c>
      <c r="AL100" s="247" t="str">
        <f>IF('Data Entry'!D56="","",'Data Entry'!D56)</f>
        <v/>
      </c>
      <c r="AM100" s="246" t="str">
        <f>IF('Data Entry'!M56="","",'Data Entry'!M56)</f>
        <v xml:space="preserve"> </v>
      </c>
    </row>
    <row r="101" spans="27:39" hidden="1">
      <c r="AA101" s="246">
        <f>IF('Data Entry'!A57="","",'Data Entry'!A57)</f>
        <v>50</v>
      </c>
      <c r="AB101" s="246" t="str">
        <f>IF('Data Entry'!B57="","",'Data Entry'!B57)</f>
        <v/>
      </c>
      <c r="AC101" s="246">
        <f>IF('D4 BHASHA PARYAVARAN'!AF53="","",'D4 BHASHA PARYAVARAN'!AF53)</f>
        <v>0</v>
      </c>
      <c r="AD101" s="246" t="str">
        <f>IF('D4 BHASHA PARYAVARAN'!AG53="","",'D4 BHASHA PARYAVARAN'!AG53)</f>
        <v>E</v>
      </c>
      <c r="AE101" s="246">
        <f>IF('D4 GANIT'!AC53="","",'D4 GANIT'!AC53)</f>
        <v>0</v>
      </c>
      <c r="AF101" s="246" t="str">
        <f>IF('D4 GANIT'!AD53="","",'D4 GANIT'!AD53)</f>
        <v>E</v>
      </c>
      <c r="AG101" s="246">
        <f>IF('VYAKTITV VIKAS'!S53="","",'VYAKTITV VIKAS'!S53)</f>
        <v>0</v>
      </c>
      <c r="AH101" s="246" t="str">
        <f>IF('VYAKTITV VIKAS'!T53="","",'VYAKTITV VIKAS'!T53)</f>
        <v>E</v>
      </c>
      <c r="AI101" s="246">
        <f t="shared" si="2"/>
        <v>0</v>
      </c>
      <c r="AJ101" s="246" t="str">
        <f t="shared" si="3"/>
        <v>E</v>
      </c>
      <c r="AK101" s="246" t="str">
        <f>IF('Data Entry'!C57="","",'Data Entry'!C57)</f>
        <v/>
      </c>
      <c r="AL101" s="247" t="str">
        <f>IF('Data Entry'!D57="","",'Data Entry'!D57)</f>
        <v/>
      </c>
      <c r="AM101" s="246" t="str">
        <f>IF('Data Entry'!M57="","",'Data Entry'!M57)</f>
        <v xml:space="preserve"> </v>
      </c>
    </row>
    <row r="102" spans="27:39" hidden="1">
      <c r="AA102" s="246">
        <f>IF('Data Entry'!A58="","",'Data Entry'!A58)</f>
        <v>51</v>
      </c>
      <c r="AB102" s="246" t="str">
        <f>IF('Data Entry'!B58="","",'Data Entry'!B58)</f>
        <v/>
      </c>
      <c r="AC102" s="246">
        <f>IF('D4 BHASHA PARYAVARAN'!AF54="","",'D4 BHASHA PARYAVARAN'!AF54)</f>
        <v>0</v>
      </c>
      <c r="AD102" s="246" t="str">
        <f>IF('D4 BHASHA PARYAVARAN'!AG54="","",'D4 BHASHA PARYAVARAN'!AG54)</f>
        <v>E</v>
      </c>
      <c r="AE102" s="246">
        <f>IF('D4 GANIT'!AC54="","",'D4 GANIT'!AC54)</f>
        <v>0</v>
      </c>
      <c r="AF102" s="246" t="str">
        <f>IF('D4 GANIT'!AD54="","",'D4 GANIT'!AD54)</f>
        <v>E</v>
      </c>
      <c r="AG102" s="246">
        <f>IF('VYAKTITV VIKAS'!S54="","",'VYAKTITV VIKAS'!S54)</f>
        <v>0</v>
      </c>
      <c r="AH102" s="246" t="str">
        <f>IF('VYAKTITV VIKAS'!T54="","",'VYAKTITV VIKAS'!T54)</f>
        <v>E</v>
      </c>
      <c r="AI102" s="246">
        <f t="shared" si="2"/>
        <v>0</v>
      </c>
      <c r="AJ102" s="246" t="str">
        <f t="shared" si="3"/>
        <v>E</v>
      </c>
      <c r="AK102" s="246" t="str">
        <f>IF('Data Entry'!C58="","",'Data Entry'!C58)</f>
        <v/>
      </c>
      <c r="AL102" s="247" t="str">
        <f>IF('Data Entry'!D58="","",'Data Entry'!D58)</f>
        <v/>
      </c>
      <c r="AM102" s="246" t="str">
        <f>IF('Data Entry'!M58="","",'Data Entry'!M58)</f>
        <v xml:space="preserve"> </v>
      </c>
    </row>
    <row r="103" spans="27:39" hidden="1">
      <c r="AA103" s="246">
        <f>IF('Data Entry'!A59="","",'Data Entry'!A59)</f>
        <v>52</v>
      </c>
      <c r="AB103" s="246" t="str">
        <f>IF('Data Entry'!B59="","",'Data Entry'!B59)</f>
        <v/>
      </c>
      <c r="AC103" s="246">
        <f>IF('D4 BHASHA PARYAVARAN'!AF55="","",'D4 BHASHA PARYAVARAN'!AF55)</f>
        <v>0</v>
      </c>
      <c r="AD103" s="246" t="str">
        <f>IF('D4 BHASHA PARYAVARAN'!AG55="","",'D4 BHASHA PARYAVARAN'!AG55)</f>
        <v>E</v>
      </c>
      <c r="AE103" s="246">
        <f>IF('D4 GANIT'!AC55="","",'D4 GANIT'!AC55)</f>
        <v>0</v>
      </c>
      <c r="AF103" s="246" t="str">
        <f>IF('D4 GANIT'!AD55="","",'D4 GANIT'!AD55)</f>
        <v>E</v>
      </c>
      <c r="AG103" s="246">
        <f>IF('VYAKTITV VIKAS'!S55="","",'VYAKTITV VIKAS'!S55)</f>
        <v>0</v>
      </c>
      <c r="AH103" s="246" t="str">
        <f>IF('VYAKTITV VIKAS'!T55="","",'VYAKTITV VIKAS'!T55)</f>
        <v>E</v>
      </c>
      <c r="AI103" s="246">
        <f t="shared" si="2"/>
        <v>0</v>
      </c>
      <c r="AJ103" s="246" t="str">
        <f t="shared" si="3"/>
        <v>E</v>
      </c>
      <c r="AK103" s="246" t="str">
        <f>IF('Data Entry'!C59="","",'Data Entry'!C59)</f>
        <v/>
      </c>
      <c r="AL103" s="247" t="str">
        <f>IF('Data Entry'!D59="","",'Data Entry'!D59)</f>
        <v/>
      </c>
      <c r="AM103" s="246" t="str">
        <f>IF('Data Entry'!M59="","",'Data Entry'!M59)</f>
        <v xml:space="preserve"> </v>
      </c>
    </row>
    <row r="104" spans="27:39" hidden="1">
      <c r="AA104" s="246">
        <f>IF('Data Entry'!A60="","",'Data Entry'!A60)</f>
        <v>53</v>
      </c>
      <c r="AB104" s="246" t="str">
        <f>IF('Data Entry'!B60="","",'Data Entry'!B60)</f>
        <v/>
      </c>
      <c r="AC104" s="246">
        <f>IF('D4 BHASHA PARYAVARAN'!AF56="","",'D4 BHASHA PARYAVARAN'!AF56)</f>
        <v>0</v>
      </c>
      <c r="AD104" s="246" t="str">
        <f>IF('D4 BHASHA PARYAVARAN'!AG56="","",'D4 BHASHA PARYAVARAN'!AG56)</f>
        <v>E</v>
      </c>
      <c r="AE104" s="246">
        <f>IF('D4 GANIT'!AC56="","",'D4 GANIT'!AC56)</f>
        <v>0</v>
      </c>
      <c r="AF104" s="246" t="str">
        <f>IF('D4 GANIT'!AD56="","",'D4 GANIT'!AD56)</f>
        <v>E</v>
      </c>
      <c r="AG104" s="246">
        <f>IF('VYAKTITV VIKAS'!S56="","",'VYAKTITV VIKAS'!S56)</f>
        <v>0</v>
      </c>
      <c r="AH104" s="246" t="str">
        <f>IF('VYAKTITV VIKAS'!T56="","",'VYAKTITV VIKAS'!T56)</f>
        <v>E</v>
      </c>
      <c r="AI104" s="246">
        <f t="shared" si="2"/>
        <v>0</v>
      </c>
      <c r="AJ104" s="246" t="str">
        <f t="shared" si="3"/>
        <v>E</v>
      </c>
      <c r="AK104" s="246" t="str">
        <f>IF('Data Entry'!C60="","",'Data Entry'!C60)</f>
        <v/>
      </c>
      <c r="AL104" s="247" t="str">
        <f>IF('Data Entry'!D60="","",'Data Entry'!D60)</f>
        <v/>
      </c>
      <c r="AM104" s="246" t="str">
        <f>IF('Data Entry'!M60="","",'Data Entry'!M60)</f>
        <v xml:space="preserve"> </v>
      </c>
    </row>
    <row r="105" spans="27:39" hidden="1">
      <c r="AA105" s="246">
        <f>IF('Data Entry'!A61="","",'Data Entry'!A61)</f>
        <v>54</v>
      </c>
      <c r="AB105" s="246" t="str">
        <f>IF('Data Entry'!B61="","",'Data Entry'!B61)</f>
        <v/>
      </c>
      <c r="AC105" s="246">
        <f>IF('D4 BHASHA PARYAVARAN'!AF57="","",'D4 BHASHA PARYAVARAN'!AF57)</f>
        <v>0</v>
      </c>
      <c r="AD105" s="246" t="str">
        <f>IF('D4 BHASHA PARYAVARAN'!AG57="","",'D4 BHASHA PARYAVARAN'!AG57)</f>
        <v>E</v>
      </c>
      <c r="AE105" s="246">
        <f>IF('D4 GANIT'!AC57="","",'D4 GANIT'!AC57)</f>
        <v>0</v>
      </c>
      <c r="AF105" s="246" t="str">
        <f>IF('D4 GANIT'!AD57="","",'D4 GANIT'!AD57)</f>
        <v>E</v>
      </c>
      <c r="AG105" s="246">
        <f>IF('VYAKTITV VIKAS'!S57="","",'VYAKTITV VIKAS'!S57)</f>
        <v>0</v>
      </c>
      <c r="AH105" s="246" t="str">
        <f>IF('VYAKTITV VIKAS'!T57="","",'VYAKTITV VIKAS'!T57)</f>
        <v>E</v>
      </c>
      <c r="AI105" s="246">
        <f t="shared" si="2"/>
        <v>0</v>
      </c>
      <c r="AJ105" s="246" t="str">
        <f t="shared" si="3"/>
        <v>E</v>
      </c>
      <c r="AK105" s="246" t="str">
        <f>IF('Data Entry'!C61="","",'Data Entry'!C61)</f>
        <v/>
      </c>
      <c r="AL105" s="247" t="str">
        <f>IF('Data Entry'!D61="","",'Data Entry'!D61)</f>
        <v/>
      </c>
      <c r="AM105" s="246" t="str">
        <f>IF('Data Entry'!M61="","",'Data Entry'!M61)</f>
        <v xml:space="preserve"> </v>
      </c>
    </row>
    <row r="106" spans="27:39" hidden="1">
      <c r="AA106" s="246">
        <f>IF('Data Entry'!A62="","",'Data Entry'!A62)</f>
        <v>55</v>
      </c>
      <c r="AB106" s="246" t="str">
        <f>IF('Data Entry'!B62="","",'Data Entry'!B62)</f>
        <v/>
      </c>
      <c r="AC106" s="246">
        <f>IF('D4 BHASHA PARYAVARAN'!AF58="","",'D4 BHASHA PARYAVARAN'!AF58)</f>
        <v>0</v>
      </c>
      <c r="AD106" s="246" t="str">
        <f>IF('D4 BHASHA PARYAVARAN'!AG58="","",'D4 BHASHA PARYAVARAN'!AG58)</f>
        <v>E</v>
      </c>
      <c r="AE106" s="246">
        <f>IF('D4 GANIT'!AC58="","",'D4 GANIT'!AC58)</f>
        <v>0</v>
      </c>
      <c r="AF106" s="246" t="str">
        <f>IF('D4 GANIT'!AD58="","",'D4 GANIT'!AD58)</f>
        <v>E</v>
      </c>
      <c r="AG106" s="246">
        <f>IF('VYAKTITV VIKAS'!S58="","",'VYAKTITV VIKAS'!S58)</f>
        <v>0</v>
      </c>
      <c r="AH106" s="246" t="str">
        <f>IF('VYAKTITV VIKAS'!T58="","",'VYAKTITV VIKAS'!T58)</f>
        <v>E</v>
      </c>
      <c r="AI106" s="246">
        <f t="shared" si="2"/>
        <v>0</v>
      </c>
      <c r="AJ106" s="246" t="str">
        <f t="shared" si="3"/>
        <v>E</v>
      </c>
      <c r="AK106" s="246" t="str">
        <f>IF('Data Entry'!C62="","",'Data Entry'!C62)</f>
        <v/>
      </c>
      <c r="AL106" s="247" t="str">
        <f>IF('Data Entry'!D62="","",'Data Entry'!D62)</f>
        <v/>
      </c>
      <c r="AM106" s="246" t="str">
        <f>IF('Data Entry'!M62="","",'Data Entry'!M62)</f>
        <v xml:space="preserve"> </v>
      </c>
    </row>
    <row r="107" spans="27:39" hidden="1">
      <c r="AA107" s="246">
        <f>IF('Data Entry'!A63="","",'Data Entry'!A63)</f>
        <v>56</v>
      </c>
      <c r="AB107" s="246" t="str">
        <f>IF('Data Entry'!B63="","",'Data Entry'!B63)</f>
        <v/>
      </c>
      <c r="AC107" s="246">
        <f>IF('D4 BHASHA PARYAVARAN'!AF59="","",'D4 BHASHA PARYAVARAN'!AF59)</f>
        <v>0</v>
      </c>
      <c r="AD107" s="246" t="str">
        <f>IF('D4 BHASHA PARYAVARAN'!AG59="","",'D4 BHASHA PARYAVARAN'!AG59)</f>
        <v>E</v>
      </c>
      <c r="AE107" s="246">
        <f>IF('D4 GANIT'!AC59="","",'D4 GANIT'!AC59)</f>
        <v>0</v>
      </c>
      <c r="AF107" s="246" t="str">
        <f>IF('D4 GANIT'!AD59="","",'D4 GANIT'!AD59)</f>
        <v>E</v>
      </c>
      <c r="AG107" s="246">
        <f>IF('VYAKTITV VIKAS'!S59="","",'VYAKTITV VIKAS'!S59)</f>
        <v>0</v>
      </c>
      <c r="AH107" s="246" t="str">
        <f>IF('VYAKTITV VIKAS'!T59="","",'VYAKTITV VIKAS'!T59)</f>
        <v>E</v>
      </c>
      <c r="AI107" s="246">
        <f t="shared" si="2"/>
        <v>0</v>
      </c>
      <c r="AJ107" s="246" t="str">
        <f t="shared" si="3"/>
        <v>E</v>
      </c>
      <c r="AK107" s="246" t="str">
        <f>IF('Data Entry'!C63="","",'Data Entry'!C63)</f>
        <v/>
      </c>
      <c r="AL107" s="247" t="str">
        <f>IF('Data Entry'!D63="","",'Data Entry'!D63)</f>
        <v/>
      </c>
      <c r="AM107" s="246" t="str">
        <f>IF('Data Entry'!M63="","",'Data Entry'!M63)</f>
        <v xml:space="preserve"> </v>
      </c>
    </row>
    <row r="108" spans="27:39" hidden="1">
      <c r="AA108" s="246">
        <f>IF('Data Entry'!A64="","",'Data Entry'!A64)</f>
        <v>57</v>
      </c>
      <c r="AB108" s="246" t="str">
        <f>IF('Data Entry'!B64="","",'Data Entry'!B64)</f>
        <v/>
      </c>
      <c r="AC108" s="246">
        <f>IF('D4 BHASHA PARYAVARAN'!AF60="","",'D4 BHASHA PARYAVARAN'!AF60)</f>
        <v>0</v>
      </c>
      <c r="AD108" s="246" t="str">
        <f>IF('D4 BHASHA PARYAVARAN'!AG60="","",'D4 BHASHA PARYAVARAN'!AG60)</f>
        <v>E</v>
      </c>
      <c r="AE108" s="246">
        <f>IF('D4 GANIT'!AC60="","",'D4 GANIT'!AC60)</f>
        <v>0</v>
      </c>
      <c r="AF108" s="246" t="str">
        <f>IF('D4 GANIT'!AD60="","",'D4 GANIT'!AD60)</f>
        <v>E</v>
      </c>
      <c r="AG108" s="246">
        <f>IF('VYAKTITV VIKAS'!S60="","",'VYAKTITV VIKAS'!S60)</f>
        <v>0</v>
      </c>
      <c r="AH108" s="246" t="str">
        <f>IF('VYAKTITV VIKAS'!T60="","",'VYAKTITV VIKAS'!T60)</f>
        <v>E</v>
      </c>
      <c r="AI108" s="246">
        <f t="shared" si="2"/>
        <v>0</v>
      </c>
      <c r="AJ108" s="246" t="str">
        <f t="shared" si="3"/>
        <v>E</v>
      </c>
      <c r="AK108" s="246" t="str">
        <f>IF('Data Entry'!C64="","",'Data Entry'!C64)</f>
        <v/>
      </c>
      <c r="AL108" s="247" t="str">
        <f>IF('Data Entry'!D64="","",'Data Entry'!D64)</f>
        <v/>
      </c>
      <c r="AM108" s="246" t="str">
        <f>IF('Data Entry'!M64="","",'Data Entry'!M64)</f>
        <v xml:space="preserve"> </v>
      </c>
    </row>
    <row r="109" spans="27:39" hidden="1">
      <c r="AA109" s="246">
        <f>IF('Data Entry'!A65="","",'Data Entry'!A65)</f>
        <v>58</v>
      </c>
      <c r="AB109" s="246" t="str">
        <f>IF('Data Entry'!B65="","",'Data Entry'!B65)</f>
        <v/>
      </c>
      <c r="AC109" s="246">
        <f>IF('D4 BHASHA PARYAVARAN'!AF61="","",'D4 BHASHA PARYAVARAN'!AF61)</f>
        <v>0</v>
      </c>
      <c r="AD109" s="246" t="str">
        <f>IF('D4 BHASHA PARYAVARAN'!AG61="","",'D4 BHASHA PARYAVARAN'!AG61)</f>
        <v>E</v>
      </c>
      <c r="AE109" s="246">
        <f>IF('D4 GANIT'!AC61="","",'D4 GANIT'!AC61)</f>
        <v>0</v>
      </c>
      <c r="AF109" s="246" t="str">
        <f>IF('D4 GANIT'!AD61="","",'D4 GANIT'!AD61)</f>
        <v>E</v>
      </c>
      <c r="AG109" s="246">
        <f>IF('VYAKTITV VIKAS'!S61="","",'VYAKTITV VIKAS'!S61)</f>
        <v>0</v>
      </c>
      <c r="AH109" s="246" t="str">
        <f>IF('VYAKTITV VIKAS'!T61="","",'VYAKTITV VIKAS'!T61)</f>
        <v>E</v>
      </c>
      <c r="AI109" s="246">
        <f t="shared" si="2"/>
        <v>0</v>
      </c>
      <c r="AJ109" s="246" t="str">
        <f t="shared" si="3"/>
        <v>E</v>
      </c>
      <c r="AK109" s="246" t="str">
        <f>IF('Data Entry'!C65="","",'Data Entry'!C65)</f>
        <v/>
      </c>
      <c r="AL109" s="247" t="str">
        <f>IF('Data Entry'!D65="","",'Data Entry'!D65)</f>
        <v/>
      </c>
      <c r="AM109" s="246" t="str">
        <f>IF('Data Entry'!M65="","",'Data Entry'!M65)</f>
        <v xml:space="preserve"> </v>
      </c>
    </row>
    <row r="110" spans="27:39" hidden="1">
      <c r="AA110" s="246">
        <f>IF('Data Entry'!A66="","",'Data Entry'!A66)</f>
        <v>59</v>
      </c>
      <c r="AB110" s="246" t="str">
        <f>IF('Data Entry'!B66="","",'Data Entry'!B66)</f>
        <v/>
      </c>
      <c r="AC110" s="246">
        <f>IF('D4 BHASHA PARYAVARAN'!AF62="","",'D4 BHASHA PARYAVARAN'!AF62)</f>
        <v>0</v>
      </c>
      <c r="AD110" s="246" t="str">
        <f>IF('D4 BHASHA PARYAVARAN'!AG62="","",'D4 BHASHA PARYAVARAN'!AG62)</f>
        <v>E</v>
      </c>
      <c r="AE110" s="246">
        <f>IF('D4 GANIT'!AC62="","",'D4 GANIT'!AC62)</f>
        <v>0</v>
      </c>
      <c r="AF110" s="246" t="str">
        <f>IF('D4 GANIT'!AD62="","",'D4 GANIT'!AD62)</f>
        <v>E</v>
      </c>
      <c r="AG110" s="246">
        <f>IF('VYAKTITV VIKAS'!S62="","",'VYAKTITV VIKAS'!S62)</f>
        <v>0</v>
      </c>
      <c r="AH110" s="246" t="str">
        <f>IF('VYAKTITV VIKAS'!T62="","",'VYAKTITV VIKAS'!T62)</f>
        <v>E</v>
      </c>
      <c r="AI110" s="246">
        <f t="shared" si="2"/>
        <v>0</v>
      </c>
      <c r="AJ110" s="246" t="str">
        <f t="shared" si="3"/>
        <v>E</v>
      </c>
      <c r="AK110" s="246" t="str">
        <f>IF('Data Entry'!C66="","",'Data Entry'!C66)</f>
        <v/>
      </c>
      <c r="AL110" s="247" t="str">
        <f>IF('Data Entry'!D66="","",'Data Entry'!D66)</f>
        <v/>
      </c>
      <c r="AM110" s="246" t="str">
        <f>IF('Data Entry'!M66="","",'Data Entry'!M66)</f>
        <v xml:space="preserve"> </v>
      </c>
    </row>
    <row r="111" spans="27:39" hidden="1">
      <c r="AA111" s="246">
        <f>IF('Data Entry'!A67="","",'Data Entry'!A67)</f>
        <v>60</v>
      </c>
      <c r="AB111" s="246" t="str">
        <f>IF('Data Entry'!B67="","",'Data Entry'!B67)</f>
        <v/>
      </c>
      <c r="AC111" s="246">
        <f>IF('D4 BHASHA PARYAVARAN'!AF63="","",'D4 BHASHA PARYAVARAN'!AF63)</f>
        <v>0</v>
      </c>
      <c r="AD111" s="246" t="str">
        <f>IF('D4 BHASHA PARYAVARAN'!AG63="","",'D4 BHASHA PARYAVARAN'!AG63)</f>
        <v>E</v>
      </c>
      <c r="AE111" s="246">
        <f>IF('D4 GANIT'!AC63="","",'D4 GANIT'!AC63)</f>
        <v>0</v>
      </c>
      <c r="AF111" s="246" t="str">
        <f>IF('D4 GANIT'!AD63="","",'D4 GANIT'!AD63)</f>
        <v>E</v>
      </c>
      <c r="AG111" s="246">
        <f>IF('VYAKTITV VIKAS'!S63="","",'VYAKTITV VIKAS'!S63)</f>
        <v>0</v>
      </c>
      <c r="AH111" s="246" t="str">
        <f>IF('VYAKTITV VIKAS'!T63="","",'VYAKTITV VIKAS'!T63)</f>
        <v>E</v>
      </c>
      <c r="AI111" s="246">
        <f t="shared" si="2"/>
        <v>0</v>
      </c>
      <c r="AJ111" s="246" t="str">
        <f t="shared" si="3"/>
        <v>E</v>
      </c>
      <c r="AK111" s="246" t="str">
        <f>IF('Data Entry'!C67="","",'Data Entry'!C67)</f>
        <v/>
      </c>
      <c r="AL111" s="247" t="str">
        <f>IF('Data Entry'!D67="","",'Data Entry'!D67)</f>
        <v/>
      </c>
      <c r="AM111" s="246" t="str">
        <f>IF('Data Entry'!M67="","",'Data Entry'!M67)</f>
        <v xml:space="preserve"> </v>
      </c>
    </row>
    <row r="112" spans="27:39" hidden="1"/>
  </sheetData>
  <sheetProtection algorithmName="SHA-512" hashValue="uQA7uAZZMY0QD+JRT+gcJFt0TMW89qROQ435FVExfoALyTsRBmwxVpBdZ/9TQlXrXcyjQsXTbrCfqNKETVGG2A==" saltValue="yCP/e2CTVwr+8QHDfMICMg==" spinCount="100000" sheet="1" objects="1" scenarios="1"/>
  <protectedRanges>
    <protectedRange sqref="Z8 Z10 Z12 U10 I10" name="Range1"/>
  </protectedRanges>
  <mergeCells count="45">
    <mergeCell ref="E14:F14"/>
    <mergeCell ref="Q14:R14"/>
    <mergeCell ref="Y4:AA6"/>
    <mergeCell ref="B4:J4"/>
    <mergeCell ref="N4:V4"/>
    <mergeCell ref="B6:J6"/>
    <mergeCell ref="N6:V6"/>
    <mergeCell ref="G12:I12"/>
    <mergeCell ref="S12:U12"/>
    <mergeCell ref="H16:I16"/>
    <mergeCell ref="T16:U16"/>
    <mergeCell ref="H17:I17"/>
    <mergeCell ref="T17:U17"/>
    <mergeCell ref="H18:I18"/>
    <mergeCell ref="T18:U18"/>
    <mergeCell ref="H19:I19"/>
    <mergeCell ref="T19:U19"/>
    <mergeCell ref="C20:D20"/>
    <mergeCell ref="H20:I20"/>
    <mergeCell ref="O20:P20"/>
    <mergeCell ref="T20:U20"/>
    <mergeCell ref="T21:U21"/>
    <mergeCell ref="C23:D23"/>
    <mergeCell ref="F23:G23"/>
    <mergeCell ref="O23:P23"/>
    <mergeCell ref="R23:S23"/>
    <mergeCell ref="C21:D21"/>
    <mergeCell ref="E21:F21"/>
    <mergeCell ref="H21:I21"/>
    <mergeCell ref="O21:P21"/>
    <mergeCell ref="Q21:R21"/>
    <mergeCell ref="C25:D25"/>
    <mergeCell ref="E25:G25"/>
    <mergeCell ref="O25:P25"/>
    <mergeCell ref="Q25:S25"/>
    <mergeCell ref="D28:E28"/>
    <mergeCell ref="G28:I28"/>
    <mergeCell ref="P28:Q28"/>
    <mergeCell ref="S28:U28"/>
    <mergeCell ref="B29:J29"/>
    <mergeCell ref="N29:V29"/>
    <mergeCell ref="AI51:AJ51"/>
    <mergeCell ref="AC51:AD51"/>
    <mergeCell ref="AE51:AF51"/>
    <mergeCell ref="AG51:AH51"/>
  </mergeCells>
  <conditionalFormatting sqref="Z10">
    <cfRule type="containsBlanks" dxfId="1" priority="3">
      <formula>LEN(TRIM(Z10))=0</formula>
    </cfRule>
  </conditionalFormatting>
  <conditionalFormatting sqref="Z12">
    <cfRule type="containsBlanks" dxfId="0" priority="1">
      <formula>LEN(TRIM(Z12))=0</formula>
    </cfRule>
  </conditionalFormatting>
  <dataValidations disablePrompts="1" count="1">
    <dataValidation type="list" allowBlank="1" showInputMessage="1" showErrorMessage="1" sqref="Z10 Z8 Z12:Z14" xr:uid="{900A87C3-19F8-48A1-8E9E-0DB4C3E442A7}">
      <formula1>"હા,ના"</formula1>
    </dataValidation>
  </dataValidations>
  <pageMargins left="0.35433070866141736" right="0.35" top="0.35433070866141736" bottom="0.31496062992125984" header="0.27559055118110237" footer="0.27559055118110237"/>
  <pageSetup paperSize="9" scale="87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</vt:i4>
      </vt:variant>
    </vt:vector>
  </HeadingPairs>
  <TitlesOfParts>
    <vt:vector size="19" baseType="lpstr">
      <vt:lpstr>Index_Brijesh</vt:lpstr>
      <vt:lpstr>PROBLEMS</vt:lpstr>
      <vt:lpstr>Data Entry</vt:lpstr>
      <vt:lpstr>D4 BHASHA PARYAVARAN</vt:lpstr>
      <vt:lpstr>D4 GANIT</vt:lpstr>
      <vt:lpstr>VYAKTITV VIKAS</vt:lpstr>
      <vt:lpstr>D3 FRONT SIDE</vt:lpstr>
      <vt:lpstr>D3 BACK SIDE</vt:lpstr>
      <vt:lpstr>D4</vt:lpstr>
      <vt:lpstr>MAIN PAGE</vt:lpstr>
      <vt:lpstr>GUN PATRAK</vt:lpstr>
      <vt:lpstr>'D3 BACK SIDE'!Print_Area</vt:lpstr>
      <vt:lpstr>'D3 FRONT SIDE'!Print_Area</vt:lpstr>
      <vt:lpstr>'D4'!Print_Area</vt:lpstr>
      <vt:lpstr>'GUN PATRAK'!Print_Area</vt:lpstr>
      <vt:lpstr>'MAIN PAGE'!Print_Area</vt:lpstr>
      <vt:lpstr>'D4 BHASHA PARYAVARAN'!Print_Titles</vt:lpstr>
      <vt:lpstr>'D4 GANIT'!Print_Titles</vt:lpstr>
      <vt:lpstr>'VYAKTITV VIKAS'!Print_Titles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KUVADARA 02</dc:creator>
  <cp:lastModifiedBy>BRIJESHKUMAR PATEL</cp:lastModifiedBy>
  <cp:lastPrinted>2025-05-15T11:08:42Z</cp:lastPrinted>
  <dcterms:created xsi:type="dcterms:W3CDTF">2015-06-05T18:17:20Z</dcterms:created>
  <dcterms:modified xsi:type="dcterms:W3CDTF">2025-10-06T14:48:11Z</dcterms:modified>
</cp:coreProperties>
</file>