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drawings/drawing4.xml" ContentType="application/vnd.openxmlformats-officedocument.drawing+xml"/>
  <Override PartName="/xl/comments2.xml" ContentType="application/vnd.openxmlformats-officedocument.spreadsheetml.comments+xml"/>
  <Override PartName="/xl/drawings/drawing5.xml" ContentType="application/vnd.openxmlformats-officedocument.drawing+xml"/>
  <Override PartName="/xl/comments3.xml" ContentType="application/vnd.openxmlformats-officedocument.spreadsheetml.comments+xml"/>
  <Override PartName="/xl/drawings/drawing6.xml" ContentType="application/vnd.openxmlformats-officedocument.drawing+xml"/>
  <Override PartName="/xl/comments4.xml" ContentType="application/vnd.openxmlformats-officedocument.spreadsheetml.comments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5.xml" ContentType="application/vnd.openxmlformats-officedocument.spreadsheetml.comments+xml"/>
  <Override PartName="/xl/drawings/drawing9.xml" ContentType="application/vnd.openxmlformats-officedocument.drawing+xml"/>
  <Override PartName="/xl/comments6.xml" ContentType="application/vnd.openxmlformats-officedocument.spreadsheetml.comment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omments7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C:\Users\brije\Dropbox\Important file By Brijesh Patel\result\Version 1.5\"/>
    </mc:Choice>
  </mc:AlternateContent>
  <xr:revisionPtr revIDLastSave="0" documentId="13_ncr:1_{E8B9F5A2-BFB4-4D8F-A74D-9E1DCF61452C}" xr6:coauthVersionLast="47" xr6:coauthVersionMax="47" xr10:uidLastSave="{00000000-0000-0000-0000-000000000000}"/>
  <workbookProtection workbookAlgorithmName="SHA-512" workbookHashValue="XREgrMwtop0hVtcPO/SULpT2vScZ2+D2qzp52Tf4YQfPQQZSoSWW094CwOntokFgmAO7k9T8ZOZzbZz+qzbxSg==" workbookSaltValue="HZMw6ZthLp7A9Yu96DqyMQ==" workbookSpinCount="100000" lockStructure="1"/>
  <bookViews>
    <workbookView showSheetTabs="0" xWindow="-108" yWindow="-108" windowWidth="23256" windowHeight="12456" tabRatio="812" xr2:uid="{00000000-000D-0000-FFFF-FFFF00000000}"/>
  </bookViews>
  <sheets>
    <sheet name="Index_Brijesh" sheetId="26" r:id="rId1"/>
    <sheet name="PROBLEMS" sheetId="36" r:id="rId2"/>
    <sheet name="Data Entry" sheetId="1" r:id="rId3"/>
    <sheet name="D2 BHASHA PARYAVARAN" sheetId="28" r:id="rId4"/>
    <sheet name="D2 GANIT" sheetId="31" r:id="rId5"/>
    <sheet name="VYAKTITV VIKAS" sheetId="32" r:id="rId6"/>
    <sheet name="D2" sheetId="33" r:id="rId7"/>
    <sheet name="D1 FRONT SIDE" sheetId="35" r:id="rId8"/>
    <sheet name="D1 BACK SIDE" sheetId="34" r:id="rId9"/>
    <sheet name="MAIN PAGE" sheetId="37" r:id="rId10"/>
    <sheet name="GUN PATRAK" sheetId="38" r:id="rId11"/>
  </sheets>
  <externalReferences>
    <externalReference r:id="rId12"/>
  </externalReferences>
  <definedNames>
    <definedName name="_xlnm.Print_Area" localSheetId="8">'D1 BACK SIDE'!$A$1:$P$29</definedName>
    <definedName name="_xlnm.Print_Area" localSheetId="7">'D1 FRONT SIDE'!$A$1:$AA$32</definedName>
    <definedName name="_xlnm.Print_Area" localSheetId="6">'D2'!$A$1:$R$30</definedName>
    <definedName name="_xlnm.Print_Area" localSheetId="3">OFFSET('D2 BHASHA PARYAVARAN'!$A$1,0,0,(COUNT('D2 BHASHA PARYAVARAN'!$A$1:$A$68)+3),27)</definedName>
    <definedName name="_xlnm.Print_Area" localSheetId="4">OFFSET('D2 GANIT'!$A$1,0,0,(COUNT('D2 GANIT'!$A$1:$A$68)+3),27)</definedName>
    <definedName name="_xlnm.Print_Area" localSheetId="10">'GUN PATRAK'!$A$1:$W$30</definedName>
    <definedName name="_xlnm.Print_Area" localSheetId="9">'MAIN PAGE'!$A$1:$V$27</definedName>
    <definedName name="_xlnm.Print_Area" localSheetId="5">OFFSET('VYAKTITV VIKAS'!$A$1,0,0,(COUNT('VYAKTITV VIKAS'!$A$1:$A$63)+3),16)</definedName>
    <definedName name="_xlnm.Print_Titles" localSheetId="3">'D2 BHASHA PARYAVARAN'!$1:$3</definedName>
    <definedName name="_xlnm.Print_Titles" localSheetId="4">'D2 GANIT'!$1:$3</definedName>
    <definedName name="_xlnm.Print_Titles" localSheetId="5">'VYAKTITV VIKAS'!$1:$3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1" i="38" l="1"/>
  <c r="T21" i="38"/>
  <c r="N29" i="38"/>
  <c r="B29" i="38"/>
  <c r="Q25" i="38"/>
  <c r="E25" i="38"/>
  <c r="Q23" i="38"/>
  <c r="E23" i="38"/>
  <c r="S10" i="38"/>
  <c r="G10" i="38"/>
  <c r="Q10" i="38"/>
  <c r="E10" i="38"/>
  <c r="N4" i="38"/>
  <c r="B4" i="38"/>
  <c r="S24" i="37"/>
  <c r="S23" i="37"/>
  <c r="S22" i="37"/>
  <c r="S21" i="37"/>
  <c r="R24" i="37"/>
  <c r="R23" i="37"/>
  <c r="R22" i="37"/>
  <c r="R21" i="37"/>
  <c r="P24" i="37"/>
  <c r="P23" i="37"/>
  <c r="P22" i="37"/>
  <c r="P21" i="37"/>
  <c r="O24" i="37"/>
  <c r="O23" i="37"/>
  <c r="O22" i="37"/>
  <c r="O21" i="37"/>
  <c r="M24" i="37"/>
  <c r="M23" i="37"/>
  <c r="M22" i="37"/>
  <c r="M21" i="37"/>
  <c r="L24" i="37"/>
  <c r="L23" i="37"/>
  <c r="L22" i="37"/>
  <c r="L21" i="37"/>
  <c r="J24" i="37"/>
  <c r="J23" i="37"/>
  <c r="J22" i="37"/>
  <c r="J21" i="37"/>
  <c r="I24" i="37"/>
  <c r="I23" i="37"/>
  <c r="I22" i="37"/>
  <c r="I21" i="37"/>
  <c r="G24" i="37"/>
  <c r="G23" i="37"/>
  <c r="G22" i="37"/>
  <c r="F24" i="37"/>
  <c r="F23" i="37"/>
  <c r="F22" i="37"/>
  <c r="G21" i="37"/>
  <c r="F21" i="37"/>
  <c r="D24" i="37"/>
  <c r="C24" i="37"/>
  <c r="C23" i="37"/>
  <c r="D22" i="37"/>
  <c r="C22" i="37"/>
  <c r="D21" i="37"/>
  <c r="C21" i="37"/>
  <c r="E16" i="37"/>
  <c r="E15" i="37"/>
  <c r="E14" i="37"/>
  <c r="E13" i="37"/>
  <c r="E12" i="37"/>
  <c r="E11" i="37"/>
  <c r="E10" i="37"/>
  <c r="E9" i="37"/>
  <c r="S6" i="37"/>
  <c r="P6" i="37"/>
  <c r="H6" i="37"/>
  <c r="C6" i="37"/>
  <c r="AA53" i="38" l="1"/>
  <c r="AB53" i="38"/>
  <c r="AC53" i="38"/>
  <c r="AD53" i="38"/>
  <c r="AE53" i="38"/>
  <c r="AF53" i="38"/>
  <c r="AG53" i="38"/>
  <c r="AH53" i="38"/>
  <c r="AK53" i="38"/>
  <c r="AL53" i="38"/>
  <c r="AM53" i="38"/>
  <c r="AA54" i="38"/>
  <c r="AB54" i="38"/>
  <c r="AC54" i="38"/>
  <c r="AD54" i="38"/>
  <c r="AE54" i="38"/>
  <c r="AI54" i="38" s="1"/>
  <c r="AJ54" i="38" s="1"/>
  <c r="AF54" i="38"/>
  <c r="AG54" i="38"/>
  <c r="AH54" i="38"/>
  <c r="AK54" i="38"/>
  <c r="AL54" i="38"/>
  <c r="AM54" i="38"/>
  <c r="AA55" i="38"/>
  <c r="AJ55" i="38" s="1"/>
  <c r="AB55" i="38"/>
  <c r="AC55" i="38"/>
  <c r="AD55" i="38"/>
  <c r="AE55" i="38"/>
  <c r="AF55" i="38"/>
  <c r="AG55" i="38"/>
  <c r="AH55" i="38"/>
  <c r="AI55" i="38"/>
  <c r="AK55" i="38"/>
  <c r="AL55" i="38"/>
  <c r="AM55" i="38"/>
  <c r="AA56" i="38"/>
  <c r="AB56" i="38"/>
  <c r="AC56" i="38"/>
  <c r="AI56" i="38" s="1"/>
  <c r="AJ56" i="38" s="1"/>
  <c r="AD56" i="38"/>
  <c r="AE56" i="38"/>
  <c r="AF56" i="38"/>
  <c r="AG56" i="38"/>
  <c r="AH56" i="38"/>
  <c r="AK56" i="38"/>
  <c r="AL56" i="38"/>
  <c r="AM56" i="38"/>
  <c r="AA57" i="38"/>
  <c r="AB57" i="38"/>
  <c r="AC57" i="38"/>
  <c r="AI57" i="38" s="1"/>
  <c r="AJ57" i="38" s="1"/>
  <c r="AD57" i="38"/>
  <c r="AE57" i="38"/>
  <c r="AF57" i="38"/>
  <c r="AG57" i="38"/>
  <c r="AH57" i="38"/>
  <c r="AK57" i="38"/>
  <c r="AL57" i="38"/>
  <c r="AM57" i="38"/>
  <c r="AA58" i="38"/>
  <c r="AB58" i="38"/>
  <c r="AC58" i="38"/>
  <c r="AD58" i="38"/>
  <c r="AE58" i="38"/>
  <c r="AF58" i="38"/>
  <c r="AG58" i="38"/>
  <c r="AH58" i="38"/>
  <c r="AI58" i="38"/>
  <c r="AJ58" i="38"/>
  <c r="AK58" i="38"/>
  <c r="AL58" i="38"/>
  <c r="AM58" i="38"/>
  <c r="AA59" i="38"/>
  <c r="AB59" i="38"/>
  <c r="AC59" i="38"/>
  <c r="AI59" i="38" s="1"/>
  <c r="AD59" i="38"/>
  <c r="AE59" i="38"/>
  <c r="AF59" i="38"/>
  <c r="AG59" i="38"/>
  <c r="AH59" i="38"/>
  <c r="AK59" i="38"/>
  <c r="AL59" i="38"/>
  <c r="AM59" i="38"/>
  <c r="AA60" i="38"/>
  <c r="AB60" i="38"/>
  <c r="AC60" i="38"/>
  <c r="AI60" i="38" s="1"/>
  <c r="AJ60" i="38" s="1"/>
  <c r="AD60" i="38"/>
  <c r="AE60" i="38"/>
  <c r="AF60" i="38"/>
  <c r="AG60" i="38"/>
  <c r="AH60" i="38"/>
  <c r="AK60" i="38"/>
  <c r="AL60" i="38"/>
  <c r="AM60" i="38"/>
  <c r="AA61" i="38"/>
  <c r="AB61" i="38"/>
  <c r="AC61" i="38"/>
  <c r="AI61" i="38" s="1"/>
  <c r="AD61" i="38"/>
  <c r="AE61" i="38"/>
  <c r="AF61" i="38"/>
  <c r="AG61" i="38"/>
  <c r="AH61" i="38"/>
  <c r="AK61" i="38"/>
  <c r="AL61" i="38"/>
  <c r="AM61" i="38"/>
  <c r="AA62" i="38"/>
  <c r="AJ62" i="38" s="1"/>
  <c r="AB62" i="38"/>
  <c r="AC62" i="38"/>
  <c r="AD62" i="38"/>
  <c r="AE62" i="38"/>
  <c r="AF62" i="38"/>
  <c r="AG62" i="38"/>
  <c r="AH62" i="38"/>
  <c r="AI62" i="38"/>
  <c r="AK62" i="38"/>
  <c r="AL62" i="38"/>
  <c r="AM62" i="38"/>
  <c r="AA63" i="38"/>
  <c r="AJ63" i="38" s="1"/>
  <c r="AB63" i="38"/>
  <c r="AC63" i="38"/>
  <c r="AD63" i="38"/>
  <c r="AE63" i="38"/>
  <c r="AF63" i="38"/>
  <c r="AG63" i="38"/>
  <c r="AH63" i="38"/>
  <c r="AI63" i="38"/>
  <c r="AK63" i="38"/>
  <c r="AL63" i="38"/>
  <c r="AM63" i="38"/>
  <c r="AA64" i="38"/>
  <c r="AB64" i="38"/>
  <c r="AC64" i="38"/>
  <c r="AI64" i="38" s="1"/>
  <c r="AJ64" i="38" s="1"/>
  <c r="AD64" i="38"/>
  <c r="AE64" i="38"/>
  <c r="AF64" i="38"/>
  <c r="AG64" i="38"/>
  <c r="AH64" i="38"/>
  <c r="AK64" i="38"/>
  <c r="AL64" i="38"/>
  <c r="AM64" i="38"/>
  <c r="AA65" i="38"/>
  <c r="AB65" i="38"/>
  <c r="AC65" i="38"/>
  <c r="AI65" i="38" s="1"/>
  <c r="AJ65" i="38" s="1"/>
  <c r="AD65" i="38"/>
  <c r="AE65" i="38"/>
  <c r="AF65" i="38"/>
  <c r="AG65" i="38"/>
  <c r="AH65" i="38"/>
  <c r="AK65" i="38"/>
  <c r="AL65" i="38"/>
  <c r="AM65" i="38"/>
  <c r="AA66" i="38"/>
  <c r="AB66" i="38"/>
  <c r="AC66" i="38"/>
  <c r="AD66" i="38"/>
  <c r="AE66" i="38"/>
  <c r="AF66" i="38"/>
  <c r="AG66" i="38"/>
  <c r="AH66" i="38"/>
  <c r="AI66" i="38"/>
  <c r="AJ66" i="38"/>
  <c r="AK66" i="38"/>
  <c r="AL66" i="38"/>
  <c r="AM66" i="38"/>
  <c r="AA67" i="38"/>
  <c r="AB67" i="38"/>
  <c r="AC67" i="38"/>
  <c r="AI67" i="38" s="1"/>
  <c r="AD67" i="38"/>
  <c r="AE67" i="38"/>
  <c r="AF67" i="38"/>
  <c r="AG67" i="38"/>
  <c r="AH67" i="38"/>
  <c r="AK67" i="38"/>
  <c r="AL67" i="38"/>
  <c r="AM67" i="38"/>
  <c r="AA68" i="38"/>
  <c r="AB68" i="38"/>
  <c r="AC68" i="38"/>
  <c r="AI68" i="38" s="1"/>
  <c r="AD68" i="38"/>
  <c r="AE68" i="38"/>
  <c r="AF68" i="38"/>
  <c r="AG68" i="38"/>
  <c r="AH68" i="38"/>
  <c r="AK68" i="38"/>
  <c r="AL68" i="38"/>
  <c r="AM68" i="38"/>
  <c r="AA69" i="38"/>
  <c r="AJ69" i="38" s="1"/>
  <c r="AB69" i="38"/>
  <c r="AC69" i="38"/>
  <c r="AI69" i="38" s="1"/>
  <c r="AD69" i="38"/>
  <c r="AE69" i="38"/>
  <c r="AF69" i="38"/>
  <c r="AG69" i="38"/>
  <c r="AH69" i="38"/>
  <c r="AK69" i="38"/>
  <c r="AL69" i="38"/>
  <c r="AM69" i="38"/>
  <c r="AA70" i="38"/>
  <c r="AB70" i="38"/>
  <c r="AC70" i="38"/>
  <c r="AD70" i="38"/>
  <c r="AE70" i="38"/>
  <c r="AI70" i="38" s="1"/>
  <c r="AF70" i="38"/>
  <c r="AG70" i="38"/>
  <c r="AH70" i="38"/>
  <c r="AK70" i="38"/>
  <c r="AL70" i="38"/>
  <c r="AM70" i="38"/>
  <c r="AA71" i="38"/>
  <c r="AJ71" i="38" s="1"/>
  <c r="AB71" i="38"/>
  <c r="AC71" i="38"/>
  <c r="AD71" i="38"/>
  <c r="AE71" i="38"/>
  <c r="AF71" i="38"/>
  <c r="AG71" i="38"/>
  <c r="AH71" i="38"/>
  <c r="AI71" i="38"/>
  <c r="AK71" i="38"/>
  <c r="AL71" i="38"/>
  <c r="AM71" i="38"/>
  <c r="AA72" i="38"/>
  <c r="AB72" i="38"/>
  <c r="AC72" i="38"/>
  <c r="AI72" i="38" s="1"/>
  <c r="AJ72" i="38" s="1"/>
  <c r="AD72" i="38"/>
  <c r="AE72" i="38"/>
  <c r="AF72" i="38"/>
  <c r="AG72" i="38"/>
  <c r="AH72" i="38"/>
  <c r="AK72" i="38"/>
  <c r="AL72" i="38"/>
  <c r="AM72" i="38"/>
  <c r="AA73" i="38"/>
  <c r="AB73" i="38"/>
  <c r="AC73" i="38"/>
  <c r="AI73" i="38" s="1"/>
  <c r="AJ73" i="38" s="1"/>
  <c r="AD73" i="38"/>
  <c r="AE73" i="38"/>
  <c r="AF73" i="38"/>
  <c r="AG73" i="38"/>
  <c r="AH73" i="38"/>
  <c r="AK73" i="38"/>
  <c r="AL73" i="38"/>
  <c r="AM73" i="38"/>
  <c r="AA74" i="38"/>
  <c r="AB74" i="38"/>
  <c r="AC74" i="38"/>
  <c r="AD74" i="38"/>
  <c r="AE74" i="38"/>
  <c r="AF74" i="38"/>
  <c r="AG74" i="38"/>
  <c r="AH74" i="38"/>
  <c r="AI74" i="38"/>
  <c r="AJ74" i="38"/>
  <c r="AK74" i="38"/>
  <c r="AL74" i="38"/>
  <c r="AM74" i="38"/>
  <c r="AA75" i="38"/>
  <c r="AB75" i="38"/>
  <c r="AC75" i="38"/>
  <c r="AI75" i="38" s="1"/>
  <c r="AD75" i="38"/>
  <c r="AE75" i="38"/>
  <c r="AF75" i="38"/>
  <c r="AG75" i="38"/>
  <c r="AH75" i="38"/>
  <c r="AK75" i="38"/>
  <c r="AL75" i="38"/>
  <c r="AM75" i="38"/>
  <c r="AA76" i="38"/>
  <c r="AJ76" i="38" s="1"/>
  <c r="AB76" i="38"/>
  <c r="AC76" i="38"/>
  <c r="AD76" i="38"/>
  <c r="AE76" i="38"/>
  <c r="AF76" i="38"/>
  <c r="AG76" i="38"/>
  <c r="AI76" i="38" s="1"/>
  <c r="AH76" i="38"/>
  <c r="AK76" i="38"/>
  <c r="AL76" i="38"/>
  <c r="AM76" i="38"/>
  <c r="AA77" i="38"/>
  <c r="AB77" i="38"/>
  <c r="AC77" i="38"/>
  <c r="AI77" i="38" s="1"/>
  <c r="AD77" i="38"/>
  <c r="AE77" i="38"/>
  <c r="AF77" i="38"/>
  <c r="AG77" i="38"/>
  <c r="AH77" i="38"/>
  <c r="AK77" i="38"/>
  <c r="AL77" i="38"/>
  <c r="AM77" i="38"/>
  <c r="AA78" i="38"/>
  <c r="AJ78" i="38" s="1"/>
  <c r="AB78" i="38"/>
  <c r="AC78" i="38"/>
  <c r="AD78" i="38"/>
  <c r="AE78" i="38"/>
  <c r="AI78" i="38" s="1"/>
  <c r="AF78" i="38"/>
  <c r="AG78" i="38"/>
  <c r="AH78" i="38"/>
  <c r="AK78" i="38"/>
  <c r="AL78" i="38"/>
  <c r="AM78" i="38"/>
  <c r="AA79" i="38"/>
  <c r="AJ79" i="38" s="1"/>
  <c r="AB79" i="38"/>
  <c r="AC79" i="38"/>
  <c r="AD79" i="38"/>
  <c r="AE79" i="38"/>
  <c r="AF79" i="38"/>
  <c r="AG79" i="38"/>
  <c r="AH79" i="38"/>
  <c r="AI79" i="38"/>
  <c r="AK79" i="38"/>
  <c r="AL79" i="38"/>
  <c r="AM79" i="38"/>
  <c r="AA80" i="38"/>
  <c r="AB80" i="38"/>
  <c r="AC80" i="38"/>
  <c r="AI80" i="38" s="1"/>
  <c r="AJ80" i="38" s="1"/>
  <c r="AD80" i="38"/>
  <c r="AE80" i="38"/>
  <c r="AF80" i="38"/>
  <c r="AG80" i="38"/>
  <c r="AH80" i="38"/>
  <c r="AK80" i="38"/>
  <c r="AL80" i="38"/>
  <c r="AM80" i="38"/>
  <c r="AA81" i="38"/>
  <c r="AB81" i="38"/>
  <c r="AC81" i="38"/>
  <c r="AD81" i="38"/>
  <c r="AE81" i="38"/>
  <c r="AI81" i="38" s="1"/>
  <c r="AJ81" i="38" s="1"/>
  <c r="AF81" i="38"/>
  <c r="AG81" i="38"/>
  <c r="AH81" i="38"/>
  <c r="AK81" i="38"/>
  <c r="AL81" i="38"/>
  <c r="AM81" i="38"/>
  <c r="AA82" i="38"/>
  <c r="AB82" i="38"/>
  <c r="AC82" i="38"/>
  <c r="AD82" i="38"/>
  <c r="AE82" i="38"/>
  <c r="AF82" i="38"/>
  <c r="AG82" i="38"/>
  <c r="AH82" i="38"/>
  <c r="AI82" i="38"/>
  <c r="AJ82" i="38"/>
  <c r="AK82" i="38"/>
  <c r="AL82" i="38"/>
  <c r="AM82" i="38"/>
  <c r="AA83" i="38"/>
  <c r="AB83" i="38"/>
  <c r="AC83" i="38"/>
  <c r="AI83" i="38" s="1"/>
  <c r="AJ83" i="38" s="1"/>
  <c r="AD83" i="38"/>
  <c r="AE83" i="38"/>
  <c r="AF83" i="38"/>
  <c r="AG83" i="38"/>
  <c r="AH83" i="38"/>
  <c r="AK83" i="38"/>
  <c r="AL83" i="38"/>
  <c r="AM83" i="38"/>
  <c r="AA84" i="38"/>
  <c r="AJ84" i="38" s="1"/>
  <c r="AB84" i="38"/>
  <c r="AC84" i="38"/>
  <c r="AD84" i="38"/>
  <c r="AE84" i="38"/>
  <c r="AF84" i="38"/>
  <c r="AG84" i="38"/>
  <c r="AI84" i="38" s="1"/>
  <c r="AH84" i="38"/>
  <c r="AK84" i="38"/>
  <c r="AL84" i="38"/>
  <c r="AM84" i="38"/>
  <c r="AA85" i="38"/>
  <c r="AB85" i="38"/>
  <c r="AC85" i="38"/>
  <c r="AD85" i="38"/>
  <c r="AE85" i="38"/>
  <c r="AF85" i="38"/>
  <c r="AG85" i="38"/>
  <c r="AH85" i="38"/>
  <c r="AK85" i="38"/>
  <c r="AL85" i="38"/>
  <c r="AM85" i="38"/>
  <c r="AA86" i="38"/>
  <c r="AB86" i="38"/>
  <c r="AC86" i="38"/>
  <c r="AD86" i="38"/>
  <c r="AE86" i="38"/>
  <c r="AI86" i="38" s="1"/>
  <c r="AJ86" i="38" s="1"/>
  <c r="AF86" i="38"/>
  <c r="AG86" i="38"/>
  <c r="AH86" i="38"/>
  <c r="AK86" i="38"/>
  <c r="AL86" i="38"/>
  <c r="AM86" i="38"/>
  <c r="AA87" i="38"/>
  <c r="AB87" i="38"/>
  <c r="AC87" i="38"/>
  <c r="AD87" i="38"/>
  <c r="AE87" i="38"/>
  <c r="AF87" i="38"/>
  <c r="AG87" i="38"/>
  <c r="AH87" i="38"/>
  <c r="AK87" i="38"/>
  <c r="AL87" i="38"/>
  <c r="AM87" i="38"/>
  <c r="AA88" i="38"/>
  <c r="AB88" i="38"/>
  <c r="AC88" i="38"/>
  <c r="AI88" i="38" s="1"/>
  <c r="AJ88" i="38" s="1"/>
  <c r="AD88" i="38"/>
  <c r="AE88" i="38"/>
  <c r="AF88" i="38"/>
  <c r="AG88" i="38"/>
  <c r="AH88" i="38"/>
  <c r="AK88" i="38"/>
  <c r="AL88" i="38"/>
  <c r="AM88" i="38"/>
  <c r="AA89" i="38"/>
  <c r="AB89" i="38"/>
  <c r="AC89" i="38"/>
  <c r="AI89" i="38" s="1"/>
  <c r="AJ89" i="38" s="1"/>
  <c r="AD89" i="38"/>
  <c r="AE89" i="38"/>
  <c r="AF89" i="38"/>
  <c r="AG89" i="38"/>
  <c r="AH89" i="38"/>
  <c r="AK89" i="38"/>
  <c r="AL89" i="38"/>
  <c r="AM89" i="38"/>
  <c r="AA90" i="38"/>
  <c r="AB90" i="38"/>
  <c r="AC90" i="38"/>
  <c r="AD90" i="38"/>
  <c r="AE90" i="38"/>
  <c r="AF90" i="38"/>
  <c r="AG90" i="38"/>
  <c r="AH90" i="38"/>
  <c r="AI90" i="38"/>
  <c r="AJ90" i="38"/>
  <c r="AK90" i="38"/>
  <c r="AL90" i="38"/>
  <c r="AM90" i="38"/>
  <c r="AA91" i="38"/>
  <c r="AB91" i="38"/>
  <c r="AC91" i="38"/>
  <c r="AI91" i="38" s="1"/>
  <c r="AD91" i="38"/>
  <c r="AE91" i="38"/>
  <c r="AF91" i="38"/>
  <c r="AG91" i="38"/>
  <c r="AH91" i="38"/>
  <c r="AK91" i="38"/>
  <c r="AL91" i="38"/>
  <c r="AM91" i="38"/>
  <c r="AA92" i="38"/>
  <c r="AJ92" i="38" s="1"/>
  <c r="AB92" i="38"/>
  <c r="AC92" i="38"/>
  <c r="AD92" i="38"/>
  <c r="AE92" i="38"/>
  <c r="AF92" i="38"/>
  <c r="AG92" i="38"/>
  <c r="AI92" i="38" s="1"/>
  <c r="AH92" i="38"/>
  <c r="AK92" i="38"/>
  <c r="AL92" i="38"/>
  <c r="AM92" i="38"/>
  <c r="AA93" i="38"/>
  <c r="AB93" i="38"/>
  <c r="AC93" i="38"/>
  <c r="AD93" i="38"/>
  <c r="AE93" i="38"/>
  <c r="AF93" i="38"/>
  <c r="AG93" i="38"/>
  <c r="AH93" i="38"/>
  <c r="AK93" i="38"/>
  <c r="AL93" i="38"/>
  <c r="AM93" i="38"/>
  <c r="AA94" i="38"/>
  <c r="AB94" i="38"/>
  <c r="AC94" i="38"/>
  <c r="AD94" i="38"/>
  <c r="AE94" i="38"/>
  <c r="AI94" i="38" s="1"/>
  <c r="AJ94" i="38" s="1"/>
  <c r="AF94" i="38"/>
  <c r="AG94" i="38"/>
  <c r="AH94" i="38"/>
  <c r="AK94" i="38"/>
  <c r="AL94" i="38"/>
  <c r="AM94" i="38"/>
  <c r="AA95" i="38"/>
  <c r="AB95" i="38"/>
  <c r="AC95" i="38"/>
  <c r="AD95" i="38"/>
  <c r="AE95" i="38"/>
  <c r="AF95" i="38"/>
  <c r="AG95" i="38"/>
  <c r="AH95" i="38"/>
  <c r="AK95" i="38"/>
  <c r="AL95" i="38"/>
  <c r="AM95" i="38"/>
  <c r="AA96" i="38"/>
  <c r="AB96" i="38"/>
  <c r="AC96" i="38"/>
  <c r="AI96" i="38" s="1"/>
  <c r="AJ96" i="38" s="1"/>
  <c r="AD96" i="38"/>
  <c r="AE96" i="38"/>
  <c r="AF96" i="38"/>
  <c r="AG96" i="38"/>
  <c r="AH96" i="38"/>
  <c r="AK96" i="38"/>
  <c r="AL96" i="38"/>
  <c r="AM96" i="38"/>
  <c r="AA97" i="38"/>
  <c r="AB97" i="38"/>
  <c r="AC97" i="38"/>
  <c r="AI97" i="38" s="1"/>
  <c r="AJ97" i="38" s="1"/>
  <c r="AD97" i="38"/>
  <c r="AE97" i="38"/>
  <c r="AF97" i="38"/>
  <c r="AG97" i="38"/>
  <c r="AH97" i="38"/>
  <c r="AK97" i="38"/>
  <c r="AL97" i="38"/>
  <c r="AM97" i="38"/>
  <c r="AA98" i="38"/>
  <c r="AB98" i="38"/>
  <c r="AC98" i="38"/>
  <c r="AD98" i="38"/>
  <c r="AE98" i="38"/>
  <c r="AF98" i="38"/>
  <c r="AG98" i="38"/>
  <c r="AH98" i="38"/>
  <c r="AI98" i="38"/>
  <c r="AJ98" i="38"/>
  <c r="AK98" i="38"/>
  <c r="AL98" i="38"/>
  <c r="AM98" i="38"/>
  <c r="AA99" i="38"/>
  <c r="AB99" i="38"/>
  <c r="AC99" i="38"/>
  <c r="AI99" i="38" s="1"/>
  <c r="AD99" i="38"/>
  <c r="AE99" i="38"/>
  <c r="AF99" i="38"/>
  <c r="AG99" i="38"/>
  <c r="AH99" i="38"/>
  <c r="AK99" i="38"/>
  <c r="AL99" i="38"/>
  <c r="AM99" i="38"/>
  <c r="AA100" i="38"/>
  <c r="AJ100" i="38" s="1"/>
  <c r="AB100" i="38"/>
  <c r="AC100" i="38"/>
  <c r="AD100" i="38"/>
  <c r="AE100" i="38"/>
  <c r="AF100" i="38"/>
  <c r="AG100" i="38"/>
  <c r="AI100" i="38" s="1"/>
  <c r="AH100" i="38"/>
  <c r="AK100" i="38"/>
  <c r="AL100" i="38"/>
  <c r="AM100" i="38"/>
  <c r="AA101" i="38"/>
  <c r="AB101" i="38"/>
  <c r="AC101" i="38"/>
  <c r="AI101" i="38" s="1"/>
  <c r="AD101" i="38"/>
  <c r="AE101" i="38"/>
  <c r="AF101" i="38"/>
  <c r="AG101" i="38"/>
  <c r="AH101" i="38"/>
  <c r="AK101" i="38"/>
  <c r="AL101" i="38"/>
  <c r="AM101" i="38"/>
  <c r="AA102" i="38"/>
  <c r="AJ102" i="38" s="1"/>
  <c r="AB102" i="38"/>
  <c r="AC102" i="38"/>
  <c r="AD102" i="38"/>
  <c r="AE102" i="38"/>
  <c r="AI102" i="38" s="1"/>
  <c r="AF102" i="38"/>
  <c r="AG102" i="38"/>
  <c r="AH102" i="38"/>
  <c r="AK102" i="38"/>
  <c r="AL102" i="38"/>
  <c r="AM102" i="38"/>
  <c r="AA103" i="38"/>
  <c r="AB103" i="38"/>
  <c r="AC103" i="38"/>
  <c r="AD103" i="38"/>
  <c r="AE103" i="38"/>
  <c r="AF103" i="38"/>
  <c r="AG103" i="38"/>
  <c r="AH103" i="38"/>
  <c r="AK103" i="38"/>
  <c r="AL103" i="38"/>
  <c r="AM103" i="38"/>
  <c r="AA104" i="38"/>
  <c r="AB104" i="38"/>
  <c r="AC104" i="38"/>
  <c r="AI104" i="38" s="1"/>
  <c r="AJ104" i="38" s="1"/>
  <c r="AD104" i="38"/>
  <c r="AE104" i="38"/>
  <c r="AF104" i="38"/>
  <c r="AG104" i="38"/>
  <c r="AH104" i="38"/>
  <c r="AK104" i="38"/>
  <c r="AL104" i="38"/>
  <c r="AM104" i="38"/>
  <c r="AA105" i="38"/>
  <c r="AB105" i="38"/>
  <c r="AC105" i="38"/>
  <c r="AD105" i="38"/>
  <c r="AE105" i="38"/>
  <c r="AI105" i="38" s="1"/>
  <c r="AJ105" i="38" s="1"/>
  <c r="AF105" i="38"/>
  <c r="AG105" i="38"/>
  <c r="AH105" i="38"/>
  <c r="AK105" i="38"/>
  <c r="AL105" i="38"/>
  <c r="AM105" i="38"/>
  <c r="AA106" i="38"/>
  <c r="AB106" i="38"/>
  <c r="AC106" i="38"/>
  <c r="AD106" i="38"/>
  <c r="AE106" i="38"/>
  <c r="AF106" i="38"/>
  <c r="AG106" i="38"/>
  <c r="AH106" i="38"/>
  <c r="AI106" i="38"/>
  <c r="AJ106" i="38"/>
  <c r="AK106" i="38"/>
  <c r="AL106" i="38"/>
  <c r="AM106" i="38"/>
  <c r="AA107" i="38"/>
  <c r="AB107" i="38"/>
  <c r="AC107" i="38"/>
  <c r="AI107" i="38" s="1"/>
  <c r="AJ107" i="38" s="1"/>
  <c r="AD107" i="38"/>
  <c r="AE107" i="38"/>
  <c r="AF107" i="38"/>
  <c r="AG107" i="38"/>
  <c r="AH107" i="38"/>
  <c r="AK107" i="38"/>
  <c r="AL107" i="38"/>
  <c r="AM107" i="38"/>
  <c r="AA108" i="38"/>
  <c r="AB108" i="38"/>
  <c r="AC108" i="38"/>
  <c r="AI108" i="38" s="1"/>
  <c r="AJ108" i="38" s="1"/>
  <c r="AD108" i="38"/>
  <c r="AE108" i="38"/>
  <c r="AF108" i="38"/>
  <c r="AG108" i="38"/>
  <c r="AH108" i="38"/>
  <c r="AK108" i="38"/>
  <c r="AL108" i="38"/>
  <c r="AM108" i="38"/>
  <c r="AA109" i="38"/>
  <c r="AB109" i="38"/>
  <c r="AC109" i="38"/>
  <c r="AI109" i="38" s="1"/>
  <c r="AD109" i="38"/>
  <c r="AE109" i="38"/>
  <c r="AF109" i="38"/>
  <c r="AG109" i="38"/>
  <c r="AH109" i="38"/>
  <c r="AK109" i="38"/>
  <c r="AL109" i="38"/>
  <c r="AM109" i="38"/>
  <c r="AA110" i="38"/>
  <c r="AB110" i="38"/>
  <c r="AC110" i="38"/>
  <c r="AI110" i="38" s="1"/>
  <c r="AJ110" i="38" s="1"/>
  <c r="AD110" i="38"/>
  <c r="AE110" i="38"/>
  <c r="AF110" i="38"/>
  <c r="AG110" i="38"/>
  <c r="AH110" i="38"/>
  <c r="AK110" i="38"/>
  <c r="AL110" i="38"/>
  <c r="AM110" i="38"/>
  <c r="AA111" i="38"/>
  <c r="AB111" i="38"/>
  <c r="AC111" i="38"/>
  <c r="AD111" i="38"/>
  <c r="AE111" i="38"/>
  <c r="AF111" i="38"/>
  <c r="AG111" i="38"/>
  <c r="AH111" i="38"/>
  <c r="AK111" i="38"/>
  <c r="AL111" i="38"/>
  <c r="AM111" i="38"/>
  <c r="AM52" i="38"/>
  <c r="AL52" i="38"/>
  <c r="AK52" i="38"/>
  <c r="AH52" i="38"/>
  <c r="AG52" i="38"/>
  <c r="AF52" i="38"/>
  <c r="AE52" i="38"/>
  <c r="AD52" i="38"/>
  <c r="AC52" i="38"/>
  <c r="AB52" i="38"/>
  <c r="AA52" i="38"/>
  <c r="Z8" i="35"/>
  <c r="Q5" i="32"/>
  <c r="R5" i="32"/>
  <c r="S5" i="32" s="1"/>
  <c r="Q6" i="32"/>
  <c r="R6" i="32"/>
  <c r="S6" i="32"/>
  <c r="Q7" i="32"/>
  <c r="R7" i="32"/>
  <c r="S7" i="32" s="1"/>
  <c r="Q8" i="32"/>
  <c r="R8" i="32" s="1"/>
  <c r="S8" i="32" s="1"/>
  <c r="Q9" i="32"/>
  <c r="R9" i="32"/>
  <c r="S9" i="32" s="1"/>
  <c r="Q10" i="32"/>
  <c r="R10" i="32" s="1"/>
  <c r="S10" i="32" s="1"/>
  <c r="Q11" i="32"/>
  <c r="R11" i="32"/>
  <c r="S11" i="32"/>
  <c r="Q12" i="32"/>
  <c r="R12" i="32" s="1"/>
  <c r="S12" i="32" s="1"/>
  <c r="Q13" i="32"/>
  <c r="R13" i="32"/>
  <c r="S13" i="32" s="1"/>
  <c r="Q14" i="32"/>
  <c r="R14" i="32"/>
  <c r="S14" i="32"/>
  <c r="Q15" i="32"/>
  <c r="R15" i="32"/>
  <c r="S15" i="32" s="1"/>
  <c r="Q16" i="32"/>
  <c r="R16" i="32" s="1"/>
  <c r="S16" i="32" s="1"/>
  <c r="Q17" i="32"/>
  <c r="R17" i="32"/>
  <c r="S17" i="32" s="1"/>
  <c r="Q18" i="32"/>
  <c r="R18" i="32" s="1"/>
  <c r="S18" i="32" s="1"/>
  <c r="Q19" i="32"/>
  <c r="R19" i="32"/>
  <c r="S19" i="32"/>
  <c r="Q20" i="32"/>
  <c r="R20" i="32" s="1"/>
  <c r="S20" i="32" s="1"/>
  <c r="Q21" i="32"/>
  <c r="R21" i="32"/>
  <c r="S21" i="32" s="1"/>
  <c r="Q22" i="32"/>
  <c r="R22" i="32"/>
  <c r="S22" i="32"/>
  <c r="Q23" i="32"/>
  <c r="R23" i="32"/>
  <c r="S23" i="32" s="1"/>
  <c r="Q24" i="32"/>
  <c r="R24" i="32" s="1"/>
  <c r="S24" i="32" s="1"/>
  <c r="Q25" i="32"/>
  <c r="R25" i="32"/>
  <c r="S25" i="32" s="1"/>
  <c r="Q26" i="32"/>
  <c r="R26" i="32" s="1"/>
  <c r="S26" i="32" s="1"/>
  <c r="Q27" i="32"/>
  <c r="R27" i="32"/>
  <c r="S27" i="32"/>
  <c r="Q28" i="32"/>
  <c r="R28" i="32" s="1"/>
  <c r="S28" i="32" s="1"/>
  <c r="Q29" i="32"/>
  <c r="R29" i="32"/>
  <c r="S29" i="32" s="1"/>
  <c r="Q30" i="32"/>
  <c r="R30" i="32"/>
  <c r="S30" i="32"/>
  <c r="Q31" i="32"/>
  <c r="R31" i="32"/>
  <c r="S31" i="32" s="1"/>
  <c r="Q32" i="32"/>
  <c r="R32" i="32" s="1"/>
  <c r="S32" i="32" s="1"/>
  <c r="Q33" i="32"/>
  <c r="R33" i="32"/>
  <c r="S33" i="32" s="1"/>
  <c r="Q34" i="32"/>
  <c r="R34" i="32" s="1"/>
  <c r="S34" i="32" s="1"/>
  <c r="Q35" i="32"/>
  <c r="R35" i="32"/>
  <c r="S35" i="32" s="1"/>
  <c r="Q36" i="32"/>
  <c r="R36" i="32" s="1"/>
  <c r="S36" i="32" s="1"/>
  <c r="Q37" i="32"/>
  <c r="R37" i="32"/>
  <c r="S37" i="32" s="1"/>
  <c r="Q38" i="32"/>
  <c r="R38" i="32"/>
  <c r="S38" i="32"/>
  <c r="Q39" i="32"/>
  <c r="R39" i="32"/>
  <c r="S39" i="32" s="1"/>
  <c r="Q40" i="32"/>
  <c r="R40" i="32" s="1"/>
  <c r="S40" i="32" s="1"/>
  <c r="Q41" i="32"/>
  <c r="R41" i="32"/>
  <c r="S41" i="32" s="1"/>
  <c r="Q42" i="32"/>
  <c r="R42" i="32" s="1"/>
  <c r="S42" i="32" s="1"/>
  <c r="Q43" i="32"/>
  <c r="R43" i="32"/>
  <c r="S43" i="32"/>
  <c r="Q44" i="32"/>
  <c r="R44" i="32" s="1"/>
  <c r="S44" i="32" s="1"/>
  <c r="Q45" i="32"/>
  <c r="R45" i="32"/>
  <c r="S45" i="32" s="1"/>
  <c r="Q46" i="32"/>
  <c r="R46" i="32"/>
  <c r="S46" i="32"/>
  <c r="Q47" i="32"/>
  <c r="R47" i="32"/>
  <c r="S47" i="32" s="1"/>
  <c r="Q48" i="32"/>
  <c r="R48" i="32" s="1"/>
  <c r="S48" i="32" s="1"/>
  <c r="Q49" i="32"/>
  <c r="R49" i="32"/>
  <c r="S49" i="32" s="1"/>
  <c r="Q50" i="32"/>
  <c r="R50" i="32" s="1"/>
  <c r="S50" i="32" s="1"/>
  <c r="Q51" i="32"/>
  <c r="R51" i="32"/>
  <c r="S51" i="32"/>
  <c r="Q52" i="32"/>
  <c r="R52" i="32" s="1"/>
  <c r="S52" i="32" s="1"/>
  <c r="Q53" i="32"/>
  <c r="R53" i="32"/>
  <c r="S53" i="32" s="1"/>
  <c r="Q54" i="32"/>
  <c r="R54" i="32"/>
  <c r="S54" i="32"/>
  <c r="Q55" i="32"/>
  <c r="R55" i="32"/>
  <c r="S55" i="32" s="1"/>
  <c r="Q56" i="32"/>
  <c r="R56" i="32" s="1"/>
  <c r="S56" i="32" s="1"/>
  <c r="Q57" i="32"/>
  <c r="R57" i="32"/>
  <c r="S57" i="32" s="1"/>
  <c r="Q58" i="32"/>
  <c r="R58" i="32" s="1"/>
  <c r="S58" i="32" s="1"/>
  <c r="Q59" i="32"/>
  <c r="R59" i="32"/>
  <c r="S59" i="32"/>
  <c r="Q60" i="32"/>
  <c r="R60" i="32" s="1"/>
  <c r="S60" i="32" s="1"/>
  <c r="Q61" i="32"/>
  <c r="R61" i="32"/>
  <c r="S61" i="32" s="1"/>
  <c r="Q62" i="32"/>
  <c r="R62" i="32"/>
  <c r="S62" i="32"/>
  <c r="Q63" i="32"/>
  <c r="R63" i="32"/>
  <c r="S63" i="32" s="1"/>
  <c r="S4" i="32"/>
  <c r="R4" i="32"/>
  <c r="R3" i="32"/>
  <c r="Q4" i="32"/>
  <c r="N5" i="32"/>
  <c r="O5" i="32"/>
  <c r="P5" i="32"/>
  <c r="N6" i="32"/>
  <c r="O6" i="32"/>
  <c r="P6" i="32"/>
  <c r="N7" i="32"/>
  <c r="O7" i="32"/>
  <c r="P7" i="32"/>
  <c r="N8" i="32"/>
  <c r="O8" i="32"/>
  <c r="P8" i="32"/>
  <c r="N9" i="32"/>
  <c r="O9" i="32"/>
  <c r="P9" i="32"/>
  <c r="N10" i="32"/>
  <c r="O10" i="32"/>
  <c r="P10" i="32"/>
  <c r="N11" i="32"/>
  <c r="O11" i="32"/>
  <c r="P11" i="32"/>
  <c r="N12" i="32"/>
  <c r="O12" i="32"/>
  <c r="P12" i="32"/>
  <c r="N13" i="32"/>
  <c r="O13" i="32"/>
  <c r="P13" i="32"/>
  <c r="N14" i="32"/>
  <c r="O14" i="32"/>
  <c r="P14" i="32"/>
  <c r="N15" i="32"/>
  <c r="O15" i="32"/>
  <c r="P15" i="32"/>
  <c r="N16" i="32"/>
  <c r="O16" i="32"/>
  <c r="P16" i="32"/>
  <c r="N17" i="32"/>
  <c r="O17" i="32"/>
  <c r="P17" i="32"/>
  <c r="N18" i="32"/>
  <c r="O18" i="32"/>
  <c r="P18" i="32"/>
  <c r="N19" i="32"/>
  <c r="O19" i="32"/>
  <c r="P19" i="32"/>
  <c r="N20" i="32"/>
  <c r="O20" i="32"/>
  <c r="P20" i="32"/>
  <c r="N21" i="32"/>
  <c r="O21" i="32"/>
  <c r="P21" i="32"/>
  <c r="N22" i="32"/>
  <c r="O22" i="32"/>
  <c r="P22" i="32"/>
  <c r="N23" i="32"/>
  <c r="O23" i="32"/>
  <c r="P23" i="32"/>
  <c r="N24" i="32"/>
  <c r="O24" i="32"/>
  <c r="P24" i="32"/>
  <c r="N25" i="32"/>
  <c r="O25" i="32"/>
  <c r="P25" i="32"/>
  <c r="N26" i="32"/>
  <c r="O26" i="32"/>
  <c r="P26" i="32"/>
  <c r="N27" i="32"/>
  <c r="O27" i="32"/>
  <c r="P27" i="32"/>
  <c r="N28" i="32"/>
  <c r="O28" i="32"/>
  <c r="P28" i="32"/>
  <c r="N29" i="32"/>
  <c r="O29" i="32"/>
  <c r="P29" i="32"/>
  <c r="N30" i="32"/>
  <c r="O30" i="32"/>
  <c r="P30" i="32"/>
  <c r="N31" i="32"/>
  <c r="O31" i="32"/>
  <c r="P31" i="32"/>
  <c r="N32" i="32"/>
  <c r="O32" i="32"/>
  <c r="P32" i="32"/>
  <c r="N33" i="32"/>
  <c r="O33" i="32"/>
  <c r="P33" i="32"/>
  <c r="N34" i="32"/>
  <c r="O34" i="32"/>
  <c r="P34" i="32"/>
  <c r="N35" i="32"/>
  <c r="O35" i="32"/>
  <c r="P35" i="32"/>
  <c r="N36" i="32"/>
  <c r="O36" i="32"/>
  <c r="P36" i="32"/>
  <c r="N37" i="32"/>
  <c r="O37" i="32"/>
  <c r="P37" i="32"/>
  <c r="N38" i="32"/>
  <c r="O38" i="32"/>
  <c r="P38" i="32"/>
  <c r="N39" i="32"/>
  <c r="O39" i="32"/>
  <c r="P39" i="32"/>
  <c r="N40" i="32"/>
  <c r="O40" i="32"/>
  <c r="P40" i="32"/>
  <c r="N41" i="32"/>
  <c r="O41" i="32"/>
  <c r="P41" i="32"/>
  <c r="N42" i="32"/>
  <c r="O42" i="32"/>
  <c r="P42" i="32"/>
  <c r="N43" i="32"/>
  <c r="O43" i="32"/>
  <c r="P43" i="32"/>
  <c r="N44" i="32"/>
  <c r="O44" i="32"/>
  <c r="P44" i="32"/>
  <c r="N45" i="32"/>
  <c r="O45" i="32"/>
  <c r="P45" i="32"/>
  <c r="N46" i="32"/>
  <c r="O46" i="32"/>
  <c r="P46" i="32"/>
  <c r="N47" i="32"/>
  <c r="O47" i="32"/>
  <c r="P47" i="32"/>
  <c r="N48" i="32"/>
  <c r="O48" i="32"/>
  <c r="P48" i="32"/>
  <c r="N49" i="32"/>
  <c r="O49" i="32"/>
  <c r="P49" i="32"/>
  <c r="N50" i="32"/>
  <c r="O50" i="32"/>
  <c r="P50" i="32"/>
  <c r="N51" i="32"/>
  <c r="O51" i="32"/>
  <c r="P51" i="32"/>
  <c r="N52" i="32"/>
  <c r="O52" i="32"/>
  <c r="P52" i="32"/>
  <c r="N53" i="32"/>
  <c r="O53" i="32"/>
  <c r="P53" i="32"/>
  <c r="N54" i="32"/>
  <c r="O54" i="32"/>
  <c r="P54" i="32"/>
  <c r="N55" i="32"/>
  <c r="O55" i="32"/>
  <c r="P55" i="32"/>
  <c r="N56" i="32"/>
  <c r="O56" i="32"/>
  <c r="P56" i="32"/>
  <c r="N57" i="32"/>
  <c r="O57" i="32"/>
  <c r="P57" i="32"/>
  <c r="N58" i="32"/>
  <c r="O58" i="32"/>
  <c r="P58" i="32"/>
  <c r="N59" i="32"/>
  <c r="O59" i="32"/>
  <c r="P59" i="32"/>
  <c r="N60" i="32"/>
  <c r="O60" i="32"/>
  <c r="P60" i="32"/>
  <c r="N61" i="32"/>
  <c r="O61" i="32"/>
  <c r="P61" i="32"/>
  <c r="N62" i="32"/>
  <c r="O62" i="32"/>
  <c r="P62" i="32"/>
  <c r="N63" i="32"/>
  <c r="O63" i="32"/>
  <c r="P63" i="32"/>
  <c r="P4" i="32"/>
  <c r="O4" i="32"/>
  <c r="N4" i="32"/>
  <c r="AJ95" i="38" l="1"/>
  <c r="AJ75" i="38"/>
  <c r="AJ68" i="38"/>
  <c r="AJ109" i="38"/>
  <c r="AJ99" i="38"/>
  <c r="AJ87" i="38"/>
  <c r="AJ61" i="38"/>
  <c r="AJ77" i="38"/>
  <c r="AJ70" i="38"/>
  <c r="AJ101" i="38"/>
  <c r="AJ91" i="38"/>
  <c r="AJ67" i="38"/>
  <c r="AJ59" i="38"/>
  <c r="AI53" i="38"/>
  <c r="AJ53" i="38" s="1"/>
  <c r="AI103" i="38"/>
  <c r="AJ103" i="38" s="1"/>
  <c r="AI87" i="38"/>
  <c r="AI111" i="38"/>
  <c r="AJ111" i="38" s="1"/>
  <c r="AI93" i="38"/>
  <c r="AJ93" i="38" s="1"/>
  <c r="AI85" i="38"/>
  <c r="AJ85" i="38" s="1"/>
  <c r="AI95" i="38"/>
  <c r="AB5" i="28"/>
  <c r="AC5" i="28"/>
  <c r="AD5" i="28" s="1"/>
  <c r="AB6" i="28"/>
  <c r="AC6" i="28"/>
  <c r="AD6" i="28"/>
  <c r="AB7" i="28"/>
  <c r="AC7" i="28" s="1"/>
  <c r="AD7" i="28" s="1"/>
  <c r="AB8" i="28"/>
  <c r="AC8" i="28" s="1"/>
  <c r="AD8" i="28" s="1"/>
  <c r="AB9" i="28"/>
  <c r="AC9" i="28"/>
  <c r="AD9" i="28" s="1"/>
  <c r="AB10" i="28"/>
  <c r="AC10" i="28" s="1"/>
  <c r="AD10" i="28" s="1"/>
  <c r="AB11" i="28"/>
  <c r="AC11" i="28"/>
  <c r="AD11" i="28"/>
  <c r="AB12" i="28"/>
  <c r="AC12" i="28" s="1"/>
  <c r="AD12" i="28" s="1"/>
  <c r="AB13" i="28"/>
  <c r="AC13" i="28"/>
  <c r="AD13" i="28" s="1"/>
  <c r="AB14" i="28"/>
  <c r="AC14" i="28"/>
  <c r="AD14" i="28"/>
  <c r="AB15" i="28"/>
  <c r="AC15" i="28"/>
  <c r="AD15" i="28" s="1"/>
  <c r="AB16" i="28"/>
  <c r="AC16" i="28" s="1"/>
  <c r="AD16" i="28" s="1"/>
  <c r="AB17" i="28"/>
  <c r="AC17" i="28"/>
  <c r="AD17" i="28" s="1"/>
  <c r="AB18" i="28"/>
  <c r="AC18" i="28" s="1"/>
  <c r="AD18" i="28" s="1"/>
  <c r="AB19" i="28"/>
  <c r="AC19" i="28"/>
  <c r="AD19" i="28"/>
  <c r="AB20" i="28"/>
  <c r="AC20" i="28" s="1"/>
  <c r="AD20" i="28" s="1"/>
  <c r="AB21" i="28"/>
  <c r="AC21" i="28"/>
  <c r="AD21" i="28" s="1"/>
  <c r="AB22" i="28"/>
  <c r="AC22" i="28"/>
  <c r="AD22" i="28"/>
  <c r="AB23" i="28"/>
  <c r="AC23" i="28"/>
  <c r="AD23" i="28" s="1"/>
  <c r="AB24" i="28"/>
  <c r="AC24" i="28" s="1"/>
  <c r="AD24" i="28" s="1"/>
  <c r="AB25" i="28"/>
  <c r="AC25" i="28"/>
  <c r="AD25" i="28" s="1"/>
  <c r="AB26" i="28"/>
  <c r="AC26" i="28" s="1"/>
  <c r="AD26" i="28" s="1"/>
  <c r="AB27" i="28"/>
  <c r="AC27" i="28"/>
  <c r="AD27" i="28"/>
  <c r="AB28" i="28"/>
  <c r="AC28" i="28" s="1"/>
  <c r="AD28" i="28" s="1"/>
  <c r="AB29" i="28"/>
  <c r="AC29" i="28"/>
  <c r="AD29" i="28" s="1"/>
  <c r="AB30" i="28"/>
  <c r="AC30" i="28"/>
  <c r="AD30" i="28"/>
  <c r="AB31" i="28"/>
  <c r="AC31" i="28"/>
  <c r="AD31" i="28" s="1"/>
  <c r="AB32" i="28"/>
  <c r="AC32" i="28" s="1"/>
  <c r="AD32" i="28" s="1"/>
  <c r="AB33" i="28"/>
  <c r="AC33" i="28"/>
  <c r="AD33" i="28" s="1"/>
  <c r="AB34" i="28"/>
  <c r="AC34" i="28" s="1"/>
  <c r="AD34" i="28" s="1"/>
  <c r="AB35" i="28"/>
  <c r="AC35" i="28"/>
  <c r="AD35" i="28"/>
  <c r="AB36" i="28"/>
  <c r="AC36" i="28" s="1"/>
  <c r="AD36" i="28" s="1"/>
  <c r="AB37" i="28"/>
  <c r="AC37" i="28"/>
  <c r="AD37" i="28" s="1"/>
  <c r="AB38" i="28"/>
  <c r="AC38" i="28"/>
  <c r="AD38" i="28"/>
  <c r="AB39" i="28"/>
  <c r="AC39" i="28"/>
  <c r="AD39" i="28" s="1"/>
  <c r="AB40" i="28"/>
  <c r="AC40" i="28" s="1"/>
  <c r="AD40" i="28" s="1"/>
  <c r="AB41" i="28"/>
  <c r="AC41" i="28"/>
  <c r="AD41" i="28" s="1"/>
  <c r="AB42" i="28"/>
  <c r="AC42" i="28" s="1"/>
  <c r="AD42" i="28" s="1"/>
  <c r="AB43" i="28"/>
  <c r="AC43" i="28"/>
  <c r="AD43" i="28"/>
  <c r="AB44" i="28"/>
  <c r="AC44" i="28" s="1"/>
  <c r="AD44" i="28" s="1"/>
  <c r="AB45" i="28"/>
  <c r="AC45" i="28"/>
  <c r="AD45" i="28" s="1"/>
  <c r="AB46" i="28"/>
  <c r="AC46" i="28"/>
  <c r="AD46" i="28"/>
  <c r="AB47" i="28"/>
  <c r="AC47" i="28"/>
  <c r="AD47" i="28" s="1"/>
  <c r="AB48" i="28"/>
  <c r="AC48" i="28" s="1"/>
  <c r="AD48" i="28" s="1"/>
  <c r="AB49" i="28"/>
  <c r="AC49" i="28"/>
  <c r="AD49" i="28" s="1"/>
  <c r="AB50" i="28"/>
  <c r="AC50" i="28" s="1"/>
  <c r="AD50" i="28" s="1"/>
  <c r="AB51" i="28"/>
  <c r="AC51" i="28"/>
  <c r="AD51" i="28"/>
  <c r="AB52" i="28"/>
  <c r="AC52" i="28" s="1"/>
  <c r="AD52" i="28" s="1"/>
  <c r="AB53" i="28"/>
  <c r="AC53" i="28"/>
  <c r="AD53" i="28" s="1"/>
  <c r="AB54" i="28"/>
  <c r="AC54" i="28"/>
  <c r="AD54" i="28"/>
  <c r="AB55" i="28"/>
  <c r="AC55" i="28"/>
  <c r="AD55" i="28" s="1"/>
  <c r="AB56" i="28"/>
  <c r="AC56" i="28" s="1"/>
  <c r="AD56" i="28" s="1"/>
  <c r="AB57" i="28"/>
  <c r="AC57" i="28"/>
  <c r="AD57" i="28" s="1"/>
  <c r="AB58" i="28"/>
  <c r="AC58" i="28" s="1"/>
  <c r="AD58" i="28" s="1"/>
  <c r="AB59" i="28"/>
  <c r="AC59" i="28"/>
  <c r="AD59" i="28"/>
  <c r="AB60" i="28"/>
  <c r="AC60" i="28" s="1"/>
  <c r="AD60" i="28" s="1"/>
  <c r="AB61" i="28"/>
  <c r="AC61" i="28"/>
  <c r="AD61" i="28" s="1"/>
  <c r="AB62" i="28"/>
  <c r="AC62" i="28"/>
  <c r="AD62" i="28"/>
  <c r="AB63" i="28"/>
  <c r="AC63" i="28"/>
  <c r="AD63" i="28" s="1"/>
  <c r="AB5" i="31"/>
  <c r="AC5" i="31" s="1"/>
  <c r="AD5" i="31" s="1"/>
  <c r="AB6" i="31"/>
  <c r="AC6" i="31"/>
  <c r="AD6" i="31" s="1"/>
  <c r="AB7" i="31"/>
  <c r="AC7" i="31" s="1"/>
  <c r="AD7" i="31" s="1"/>
  <c r="AB8" i="31"/>
  <c r="AC8" i="31"/>
  <c r="AD8" i="31"/>
  <c r="AB9" i="31"/>
  <c r="AC9" i="31" s="1"/>
  <c r="AD9" i="31" s="1"/>
  <c r="AB10" i="31"/>
  <c r="AC10" i="31"/>
  <c r="AD10" i="31" s="1"/>
  <c r="AB11" i="31"/>
  <c r="AC11" i="31"/>
  <c r="AD11" i="31"/>
  <c r="AB12" i="31"/>
  <c r="AC12" i="31"/>
  <c r="AD12" i="31" s="1"/>
  <c r="AB13" i="31"/>
  <c r="AC13" i="31" s="1"/>
  <c r="AD13" i="31" s="1"/>
  <c r="AB14" i="31"/>
  <c r="AC14" i="31"/>
  <c r="AD14" i="31" s="1"/>
  <c r="AB15" i="31"/>
  <c r="AC15" i="31" s="1"/>
  <c r="AD15" i="31" s="1"/>
  <c r="AB16" i="31"/>
  <c r="AC16" i="31"/>
  <c r="AD16" i="31"/>
  <c r="AB17" i="31"/>
  <c r="AC17" i="31" s="1"/>
  <c r="AD17" i="31" s="1"/>
  <c r="AB18" i="31"/>
  <c r="AC18" i="31"/>
  <c r="AD18" i="31" s="1"/>
  <c r="AB19" i="31"/>
  <c r="AC19" i="31"/>
  <c r="AD19" i="31"/>
  <c r="AB20" i="31"/>
  <c r="AC20" i="31" s="1"/>
  <c r="AD20" i="31" s="1"/>
  <c r="AB21" i="31"/>
  <c r="AC21" i="31" s="1"/>
  <c r="AD21" i="31" s="1"/>
  <c r="AB22" i="31"/>
  <c r="AC22" i="31"/>
  <c r="AD22" i="31" s="1"/>
  <c r="AB23" i="31"/>
  <c r="AC23" i="31" s="1"/>
  <c r="AD23" i="31" s="1"/>
  <c r="AB24" i="31"/>
  <c r="AC24" i="31"/>
  <c r="AD24" i="31"/>
  <c r="AB25" i="31"/>
  <c r="AC25" i="31" s="1"/>
  <c r="AD25" i="31" s="1"/>
  <c r="AB26" i="31"/>
  <c r="AC26" i="31"/>
  <c r="AD26" i="31" s="1"/>
  <c r="AB27" i="31"/>
  <c r="AC27" i="31"/>
  <c r="AD27" i="31"/>
  <c r="AB28" i="31"/>
  <c r="AC28" i="31" s="1"/>
  <c r="AD28" i="31" s="1"/>
  <c r="AB29" i="31"/>
  <c r="AC29" i="31" s="1"/>
  <c r="AD29" i="31" s="1"/>
  <c r="AB30" i="31"/>
  <c r="AC30" i="31"/>
  <c r="AD30" i="31" s="1"/>
  <c r="AB31" i="31"/>
  <c r="AC31" i="31" s="1"/>
  <c r="AD31" i="31" s="1"/>
  <c r="AB32" i="31"/>
  <c r="AC32" i="31"/>
  <c r="AD32" i="31"/>
  <c r="AB33" i="31"/>
  <c r="AC33" i="31" s="1"/>
  <c r="AD33" i="31" s="1"/>
  <c r="AB34" i="31"/>
  <c r="AC34" i="31"/>
  <c r="AD34" i="31" s="1"/>
  <c r="AB35" i="31"/>
  <c r="AC35" i="31"/>
  <c r="AD35" i="31"/>
  <c r="AB36" i="31"/>
  <c r="AC36" i="31" s="1"/>
  <c r="AD36" i="31" s="1"/>
  <c r="AB37" i="31"/>
  <c r="AC37" i="31" s="1"/>
  <c r="AD37" i="31" s="1"/>
  <c r="AB38" i="31"/>
  <c r="AC38" i="31"/>
  <c r="AD38" i="31" s="1"/>
  <c r="AB39" i="31"/>
  <c r="AC39" i="31"/>
  <c r="AD39" i="31"/>
  <c r="AB40" i="31"/>
  <c r="AC40" i="31"/>
  <c r="AD40" i="31"/>
  <c r="AB41" i="31"/>
  <c r="AC41" i="31" s="1"/>
  <c r="AD41" i="31" s="1"/>
  <c r="AB42" i="31"/>
  <c r="AC42" i="31"/>
  <c r="AD42" i="31" s="1"/>
  <c r="AB43" i="31"/>
  <c r="AC43" i="31"/>
  <c r="AD43" i="31"/>
  <c r="AB44" i="31"/>
  <c r="AC44" i="31" s="1"/>
  <c r="AD44" i="31" s="1"/>
  <c r="AB45" i="31"/>
  <c r="AC45" i="31" s="1"/>
  <c r="AD45" i="31" s="1"/>
  <c r="AB46" i="31"/>
  <c r="AC46" i="31"/>
  <c r="AD46" i="31" s="1"/>
  <c r="AB47" i="31"/>
  <c r="AC47" i="31"/>
  <c r="AD47" i="31"/>
  <c r="AB48" i="31"/>
  <c r="AC48" i="31"/>
  <c r="AD48" i="31"/>
  <c r="AB49" i="31"/>
  <c r="AC49" i="31" s="1"/>
  <c r="AD49" i="31" s="1"/>
  <c r="AB50" i="31"/>
  <c r="AC50" i="31"/>
  <c r="AD50" i="31" s="1"/>
  <c r="AB51" i="31"/>
  <c r="AC51" i="31"/>
  <c r="AD51" i="31"/>
  <c r="AB52" i="31"/>
  <c r="AC52" i="31" s="1"/>
  <c r="AD52" i="31" s="1"/>
  <c r="AB53" i="31"/>
  <c r="AC53" i="31" s="1"/>
  <c r="AD53" i="31" s="1"/>
  <c r="AB54" i="31"/>
  <c r="AC54" i="31"/>
  <c r="AD54" i="31" s="1"/>
  <c r="AB55" i="31"/>
  <c r="AC55" i="31"/>
  <c r="AD55" i="31"/>
  <c r="AB56" i="31"/>
  <c r="AC56" i="31"/>
  <c r="AD56" i="31"/>
  <c r="AB57" i="31"/>
  <c r="AC57" i="31" s="1"/>
  <c r="AD57" i="31" s="1"/>
  <c r="AB58" i="31"/>
  <c r="AC58" i="31"/>
  <c r="AD58" i="31" s="1"/>
  <c r="AB59" i="31"/>
  <c r="AC59" i="31"/>
  <c r="AD59" i="31"/>
  <c r="AB60" i="31"/>
  <c r="AC60" i="31" s="1"/>
  <c r="AD60" i="31" s="1"/>
  <c r="AB61" i="31"/>
  <c r="AC61" i="31" s="1"/>
  <c r="AD61" i="31" s="1"/>
  <c r="AB62" i="31"/>
  <c r="AC62" i="31"/>
  <c r="AD62" i="31" s="1"/>
  <c r="AB63" i="31"/>
  <c r="AC63" i="31"/>
  <c r="AD63" i="31"/>
  <c r="AC4" i="31"/>
  <c r="AD4" i="31" s="1"/>
  <c r="AC3" i="28"/>
  <c r="AC3" i="31"/>
  <c r="AB4" i="31"/>
  <c r="AC4" i="28"/>
  <c r="AD4" i="28" s="1"/>
  <c r="AB4" i="28"/>
  <c r="S12" i="38" l="1"/>
  <c r="S17" i="38"/>
  <c r="T17" i="38" s="1"/>
  <c r="Q8" i="38"/>
  <c r="F19" i="38"/>
  <c r="G18" i="38"/>
  <c r="H18" i="38" s="1"/>
  <c r="Q19" i="38"/>
  <c r="E19" i="38"/>
  <c r="S18" i="38"/>
  <c r="T18" i="38" s="1"/>
  <c r="Q18" i="38"/>
  <c r="E18" i="38"/>
  <c r="Q17" i="38"/>
  <c r="Q20" i="38" s="1"/>
  <c r="G17" i="38"/>
  <c r="H17" i="38" s="1"/>
  <c r="F17" i="38"/>
  <c r="E17" i="38"/>
  <c r="E20" i="38" s="1"/>
  <c r="E12" i="38"/>
  <c r="Z16" i="38"/>
  <c r="T24" i="37"/>
  <c r="K24" i="37"/>
  <c r="H24" i="37"/>
  <c r="Q23" i="37"/>
  <c r="N23" i="37"/>
  <c r="D23" i="37"/>
  <c r="T22" i="37"/>
  <c r="H22" i="37"/>
  <c r="L25" i="37"/>
  <c r="L6" i="34"/>
  <c r="L4" i="34"/>
  <c r="D26" i="34"/>
  <c r="D24" i="34"/>
  <c r="D23" i="34"/>
  <c r="D21" i="34"/>
  <c r="D20" i="34"/>
  <c r="D18" i="34"/>
  <c r="D17" i="34"/>
  <c r="D16" i="34"/>
  <c r="D15" i="34"/>
  <c r="D14" i="34"/>
  <c r="D13" i="34"/>
  <c r="D12" i="34"/>
  <c r="D11" i="34"/>
  <c r="D10" i="34"/>
  <c r="D9" i="34"/>
  <c r="S21" i="34"/>
  <c r="F24" i="34" s="1"/>
  <c r="S22" i="34"/>
  <c r="G26" i="34" s="1"/>
  <c r="S23" i="34"/>
  <c r="O4" i="34" s="1"/>
  <c r="S24" i="34"/>
  <c r="O6" i="34" s="1"/>
  <c r="S25" i="34"/>
  <c r="O9" i="34" s="1"/>
  <c r="M25" i="37" l="1"/>
  <c r="Q21" i="37"/>
  <c r="H21" i="37"/>
  <c r="T23" i="37"/>
  <c r="N24" i="37"/>
  <c r="E23" i="37"/>
  <c r="Q12" i="38"/>
  <c r="R17" i="38"/>
  <c r="G19" i="38"/>
  <c r="H19" i="38" s="1"/>
  <c r="R18" i="38"/>
  <c r="E8" i="38"/>
  <c r="E14" i="38"/>
  <c r="R19" i="38"/>
  <c r="H23" i="37"/>
  <c r="Q14" i="38"/>
  <c r="F18" i="38"/>
  <c r="G12" i="38"/>
  <c r="S19" i="38"/>
  <c r="T19" i="38" s="1"/>
  <c r="J25" i="37"/>
  <c r="E22" i="37"/>
  <c r="Q22" i="37"/>
  <c r="K23" i="37"/>
  <c r="E24" i="37"/>
  <c r="Q24" i="37"/>
  <c r="C25" i="37"/>
  <c r="O25" i="37"/>
  <c r="AI52" i="38"/>
  <c r="F20" i="38" s="1"/>
  <c r="E21" i="38" s="1"/>
  <c r="D25" i="37"/>
  <c r="P25" i="37"/>
  <c r="G25" i="37"/>
  <c r="R25" i="37"/>
  <c r="K22" i="37"/>
  <c r="R20" i="38"/>
  <c r="Q21" i="38" s="1"/>
  <c r="K21" i="37"/>
  <c r="S25" i="37"/>
  <c r="N22" i="37"/>
  <c r="T21" i="37"/>
  <c r="N21" i="37"/>
  <c r="F25" i="37"/>
  <c r="I25" i="37"/>
  <c r="E21" i="37"/>
  <c r="F26" i="34"/>
  <c r="N4" i="34"/>
  <c r="N6" i="34"/>
  <c r="N9" i="34"/>
  <c r="E24" i="34"/>
  <c r="G24" i="34"/>
  <c r="E26" i="34"/>
  <c r="M4" i="34"/>
  <c r="M6" i="34"/>
  <c r="M9" i="34"/>
  <c r="T25" i="37" l="1"/>
  <c r="N25" i="37"/>
  <c r="H25" i="37"/>
  <c r="Q25" i="37"/>
  <c r="K25" i="37"/>
  <c r="E25" i="37"/>
  <c r="AJ52" i="38"/>
  <c r="G20" i="38" s="1"/>
  <c r="H20" i="38" s="1"/>
  <c r="S20" i="38"/>
  <c r="T20" i="38" s="1"/>
  <c r="AA63" i="28"/>
  <c r="Z63" i="28"/>
  <c r="Y63" i="28"/>
  <c r="AA62" i="28"/>
  <c r="Z62" i="28"/>
  <c r="Y62" i="28"/>
  <c r="AA61" i="28"/>
  <c r="Z61" i="28"/>
  <c r="Y61" i="28"/>
  <c r="AA60" i="28"/>
  <c r="Z60" i="28"/>
  <c r="Y60" i="28"/>
  <c r="AA59" i="28"/>
  <c r="Z59" i="28"/>
  <c r="Y59" i="28"/>
  <c r="AA58" i="28"/>
  <c r="Z58" i="28"/>
  <c r="Y58" i="28"/>
  <c r="AA57" i="28"/>
  <c r="Z57" i="28"/>
  <c r="Y57" i="28"/>
  <c r="AA56" i="28"/>
  <c r="Z56" i="28"/>
  <c r="Y56" i="28"/>
  <c r="AA55" i="28"/>
  <c r="Z55" i="28"/>
  <c r="Y55" i="28"/>
  <c r="AA54" i="28"/>
  <c r="Z54" i="28"/>
  <c r="Y54" i="28"/>
  <c r="AA53" i="28"/>
  <c r="Z53" i="28"/>
  <c r="Y53" i="28"/>
  <c r="AA52" i="28"/>
  <c r="Z52" i="28"/>
  <c r="Y52" i="28"/>
  <c r="AA51" i="28"/>
  <c r="Z51" i="28"/>
  <c r="Y51" i="28"/>
  <c r="AA50" i="28"/>
  <c r="Z50" i="28"/>
  <c r="Y50" i="28"/>
  <c r="AA49" i="28"/>
  <c r="Z49" i="28"/>
  <c r="Y49" i="28"/>
  <c r="AA48" i="28"/>
  <c r="Z48" i="28"/>
  <c r="Y48" i="28"/>
  <c r="AA47" i="28"/>
  <c r="Z47" i="28"/>
  <c r="Y47" i="28"/>
  <c r="AA46" i="28"/>
  <c r="Z46" i="28"/>
  <c r="Y46" i="28"/>
  <c r="AA45" i="28"/>
  <c r="Z45" i="28"/>
  <c r="Y45" i="28"/>
  <c r="AA44" i="28"/>
  <c r="Z44" i="28"/>
  <c r="Y44" i="28"/>
  <c r="AA43" i="28"/>
  <c r="Z43" i="28"/>
  <c r="Y43" i="28"/>
  <c r="AA42" i="28"/>
  <c r="Z42" i="28"/>
  <c r="Y42" i="28"/>
  <c r="AA41" i="28"/>
  <c r="Z41" i="28"/>
  <c r="Y41" i="28"/>
  <c r="AA40" i="28"/>
  <c r="Z40" i="28"/>
  <c r="Y40" i="28"/>
  <c r="AA39" i="28"/>
  <c r="Z39" i="28"/>
  <c r="Y39" i="28"/>
  <c r="AA38" i="28"/>
  <c r="Z38" i="28"/>
  <c r="Y38" i="28"/>
  <c r="AA37" i="28"/>
  <c r="Z37" i="28"/>
  <c r="Y37" i="28"/>
  <c r="AA36" i="28"/>
  <c r="Z36" i="28"/>
  <c r="Y36" i="28"/>
  <c r="AA35" i="28"/>
  <c r="Z35" i="28"/>
  <c r="Y35" i="28"/>
  <c r="AA34" i="28"/>
  <c r="Z34" i="28"/>
  <c r="Y34" i="28"/>
  <c r="AA33" i="28"/>
  <c r="Z33" i="28"/>
  <c r="Y33" i="28"/>
  <c r="AA32" i="28"/>
  <c r="Z32" i="28"/>
  <c r="Y32" i="28"/>
  <c r="AA31" i="28"/>
  <c r="Z31" i="28"/>
  <c r="Y31" i="28"/>
  <c r="AA30" i="28"/>
  <c r="Z30" i="28"/>
  <c r="Y30" i="28"/>
  <c r="AA29" i="28"/>
  <c r="Z29" i="28"/>
  <c r="Y29" i="28"/>
  <c r="AA28" i="28"/>
  <c r="Z28" i="28"/>
  <c r="Y28" i="28"/>
  <c r="AA27" i="28"/>
  <c r="Z27" i="28"/>
  <c r="Y27" i="28"/>
  <c r="AA26" i="28"/>
  <c r="Z26" i="28"/>
  <c r="Y26" i="28"/>
  <c r="AA25" i="28"/>
  <c r="Z25" i="28"/>
  <c r="Y25" i="28"/>
  <c r="AA24" i="28"/>
  <c r="Z24" i="28"/>
  <c r="Y24" i="28"/>
  <c r="AA23" i="28"/>
  <c r="Z23" i="28"/>
  <c r="Y23" i="28"/>
  <c r="AA22" i="28"/>
  <c r="Z22" i="28"/>
  <c r="Y22" i="28"/>
  <c r="AA21" i="28"/>
  <c r="Z21" i="28"/>
  <c r="Y21" i="28"/>
  <c r="AA20" i="28"/>
  <c r="Z20" i="28"/>
  <c r="Y20" i="28"/>
  <c r="AA19" i="28"/>
  <c r="Z19" i="28"/>
  <c r="Y19" i="28"/>
  <c r="AA18" i="28"/>
  <c r="Z18" i="28"/>
  <c r="Y18" i="28"/>
  <c r="AA17" i="28"/>
  <c r="Z17" i="28"/>
  <c r="Y17" i="28"/>
  <c r="AA16" i="28"/>
  <c r="Z16" i="28"/>
  <c r="Y16" i="28"/>
  <c r="AA15" i="28"/>
  <c r="Z15" i="28"/>
  <c r="Y15" i="28"/>
  <c r="AA14" i="28"/>
  <c r="Z14" i="28"/>
  <c r="Y14" i="28"/>
  <c r="AA13" i="28"/>
  <c r="Z13" i="28"/>
  <c r="Y13" i="28"/>
  <c r="AA12" i="28"/>
  <c r="Z12" i="28"/>
  <c r="Y12" i="28"/>
  <c r="AA11" i="28"/>
  <c r="Z11" i="28"/>
  <c r="Y11" i="28"/>
  <c r="AA10" i="28"/>
  <c r="Z10" i="28"/>
  <c r="Y10" i="28"/>
  <c r="AA9" i="28"/>
  <c r="Z9" i="28"/>
  <c r="Y9" i="28"/>
  <c r="AA8" i="28"/>
  <c r="Z8" i="28"/>
  <c r="Y8" i="28"/>
  <c r="AA7" i="28"/>
  <c r="Z7" i="28"/>
  <c r="Y7" i="28"/>
  <c r="AA6" i="28"/>
  <c r="Z6" i="28"/>
  <c r="Y6" i="28"/>
  <c r="AA5" i="28"/>
  <c r="Z5" i="28"/>
  <c r="Y5" i="28"/>
  <c r="AA4" i="28"/>
  <c r="Z4" i="28"/>
  <c r="Y4" i="28"/>
  <c r="M14" i="33"/>
  <c r="J14" i="33"/>
  <c r="G14" i="33"/>
  <c r="L14" i="33"/>
  <c r="N14" i="33" s="1"/>
  <c r="I14" i="33"/>
  <c r="K14" i="33" s="1"/>
  <c r="F14" i="33"/>
  <c r="H14" i="33" s="1"/>
  <c r="D14" i="33"/>
  <c r="P14" i="33" s="1"/>
  <c r="C14" i="33"/>
  <c r="O14" i="33" s="1"/>
  <c r="Q14" i="33" s="1"/>
  <c r="I8" i="33"/>
  <c r="N10" i="33"/>
  <c r="N8" i="33"/>
  <c r="N6" i="33"/>
  <c r="N4" i="33"/>
  <c r="C10" i="33"/>
  <c r="C8" i="33"/>
  <c r="C6" i="33"/>
  <c r="C4" i="33"/>
  <c r="Q1" i="33"/>
  <c r="R8" i="35"/>
  <c r="U8" i="35"/>
  <c r="Z6" i="35"/>
  <c r="R6" i="35"/>
  <c r="V15" i="34"/>
  <c r="O15" i="34" s="1"/>
  <c r="V16" i="34"/>
  <c r="O16" i="34" s="1"/>
  <c r="V17" i="34"/>
  <c r="O17" i="34" s="1"/>
  <c r="V18" i="34"/>
  <c r="O18" i="34" s="1"/>
  <c r="V19" i="34"/>
  <c r="N19" i="34" s="1"/>
  <c r="V20" i="34"/>
  <c r="N20" i="34" s="1"/>
  <c r="V21" i="34"/>
  <c r="O21" i="34" s="1"/>
  <c r="V22" i="34"/>
  <c r="O22" i="34" s="1"/>
  <c r="V23" i="34"/>
  <c r="M23" i="34" s="1"/>
  <c r="V24" i="34"/>
  <c r="O24" i="34" s="1"/>
  <c r="V14" i="34"/>
  <c r="O14" i="34" s="1"/>
  <c r="AC13" i="35"/>
  <c r="Z13" i="35" s="1"/>
  <c r="AC14" i="35"/>
  <c r="X14" i="35" s="1"/>
  <c r="AC15" i="35"/>
  <c r="Z15" i="35" s="1"/>
  <c r="AC16" i="35"/>
  <c r="Z16" i="35" s="1"/>
  <c r="AC17" i="35"/>
  <c r="Z17" i="35" s="1"/>
  <c r="AC18" i="35"/>
  <c r="X18" i="35" s="1"/>
  <c r="AC19" i="35"/>
  <c r="Z19" i="35" s="1"/>
  <c r="AC20" i="35"/>
  <c r="Z20" i="35" s="1"/>
  <c r="AC21" i="35"/>
  <c r="Z21" i="35" s="1"/>
  <c r="AC22" i="35"/>
  <c r="X22" i="35" s="1"/>
  <c r="AC23" i="35"/>
  <c r="Z23" i="35" s="1"/>
  <c r="AC24" i="35"/>
  <c r="Z24" i="35" s="1"/>
  <c r="AC25" i="35"/>
  <c r="Z25" i="35" s="1"/>
  <c r="AC26" i="35"/>
  <c r="X26" i="35" s="1"/>
  <c r="AC27" i="35"/>
  <c r="Z27" i="35" s="1"/>
  <c r="AC28" i="35"/>
  <c r="Z28" i="35" s="1"/>
  <c r="AC29" i="35"/>
  <c r="Z29" i="35" s="1"/>
  <c r="AC30" i="35"/>
  <c r="X30" i="35" s="1"/>
  <c r="AC31" i="35"/>
  <c r="Z31" i="35" s="1"/>
  <c r="AC12" i="35"/>
  <c r="Z12" i="35" s="1"/>
  <c r="M15" i="34" l="1"/>
  <c r="N15" i="34"/>
  <c r="M19" i="34"/>
  <c r="O23" i="34"/>
  <c r="N23" i="34"/>
  <c r="M16" i="34"/>
  <c r="M20" i="34"/>
  <c r="M24" i="34"/>
  <c r="O19" i="34"/>
  <c r="N16" i="34"/>
  <c r="N24" i="34"/>
  <c r="O20" i="34"/>
  <c r="M17" i="34"/>
  <c r="M21" i="34"/>
  <c r="N17" i="34"/>
  <c r="N21" i="34"/>
  <c r="M14" i="34"/>
  <c r="M18" i="34"/>
  <c r="M22" i="34"/>
  <c r="N14" i="34"/>
  <c r="N18" i="34"/>
  <c r="N22" i="34"/>
  <c r="Y14" i="35"/>
  <c r="Y18" i="35"/>
  <c r="Y22" i="35"/>
  <c r="Y26" i="35"/>
  <c r="Y30" i="35"/>
  <c r="Z14" i="35"/>
  <c r="Z18" i="35"/>
  <c r="Z22" i="35"/>
  <c r="Z26" i="35"/>
  <c r="Z30" i="35"/>
  <c r="X15" i="35"/>
  <c r="X19" i="35"/>
  <c r="X23" i="35"/>
  <c r="X27" i="35"/>
  <c r="X31" i="35"/>
  <c r="Y15" i="35"/>
  <c r="Y19" i="35"/>
  <c r="Y23" i="35"/>
  <c r="Y27" i="35"/>
  <c r="Y31" i="35"/>
  <c r="X12" i="35"/>
  <c r="X16" i="35"/>
  <c r="X20" i="35"/>
  <c r="X24" i="35"/>
  <c r="X28" i="35"/>
  <c r="Y12" i="35"/>
  <c r="Y16" i="35"/>
  <c r="Y20" i="35"/>
  <c r="Y24" i="35"/>
  <c r="Y28" i="35"/>
  <c r="X13" i="35"/>
  <c r="X17" i="35"/>
  <c r="X21" i="35"/>
  <c r="X25" i="35"/>
  <c r="X29" i="35"/>
  <c r="Y13" i="35"/>
  <c r="Y17" i="35"/>
  <c r="Y21" i="35"/>
  <c r="Y25" i="35"/>
  <c r="Y29" i="35"/>
  <c r="E14" i="33"/>
  <c r="P31" i="35"/>
  <c r="P30" i="35"/>
  <c r="P29" i="35"/>
  <c r="P28" i="35"/>
  <c r="P27" i="35"/>
  <c r="P26" i="35"/>
  <c r="P25" i="35"/>
  <c r="P24" i="35"/>
  <c r="P23" i="35"/>
  <c r="P22" i="35"/>
  <c r="P21" i="35"/>
  <c r="P20" i="35"/>
  <c r="P19" i="35"/>
  <c r="P18" i="35"/>
  <c r="P17" i="35"/>
  <c r="P16" i="35"/>
  <c r="P15" i="35"/>
  <c r="P14" i="35"/>
  <c r="P13" i="35"/>
  <c r="P12" i="35"/>
  <c r="P8" i="35"/>
  <c r="R7" i="35"/>
  <c r="Y5" i="35"/>
  <c r="O4" i="35"/>
  <c r="L26" i="34"/>
  <c r="L24" i="34"/>
  <c r="L23" i="34"/>
  <c r="L22" i="34"/>
  <c r="L21" i="34"/>
  <c r="L20" i="34"/>
  <c r="L19" i="34"/>
  <c r="L18" i="34"/>
  <c r="L17" i="34"/>
  <c r="L16" i="34"/>
  <c r="L15" i="34"/>
  <c r="L14" i="34"/>
  <c r="L9" i="34"/>
  <c r="D8" i="34"/>
  <c r="D7" i="34"/>
  <c r="B63" i="32" l="1"/>
  <c r="B62" i="32"/>
  <c r="B61" i="32"/>
  <c r="B60" i="32"/>
  <c r="B59" i="32"/>
  <c r="B58" i="32"/>
  <c r="B57" i="32"/>
  <c r="B56" i="32"/>
  <c r="B55" i="32"/>
  <c r="B54" i="32"/>
  <c r="B53" i="32"/>
  <c r="B52" i="32"/>
  <c r="B51" i="32"/>
  <c r="B50" i="32"/>
  <c r="B49" i="32"/>
  <c r="B48" i="32"/>
  <c r="B47" i="32"/>
  <c r="B46" i="32"/>
  <c r="B45" i="32"/>
  <c r="B44" i="32"/>
  <c r="B43" i="32"/>
  <c r="B42" i="32"/>
  <c r="B41" i="32"/>
  <c r="B40" i="32"/>
  <c r="B39" i="32"/>
  <c r="B38" i="32"/>
  <c r="B37" i="32"/>
  <c r="B36" i="32"/>
  <c r="B35" i="32"/>
  <c r="B34" i="32"/>
  <c r="B33" i="32"/>
  <c r="B32" i="32"/>
  <c r="B31" i="32"/>
  <c r="B30" i="32"/>
  <c r="B29" i="32"/>
  <c r="B28" i="32"/>
  <c r="B27" i="32"/>
  <c r="B26" i="32"/>
  <c r="B25" i="32"/>
  <c r="B24" i="32"/>
  <c r="B23" i="32"/>
  <c r="B22" i="32"/>
  <c r="B21" i="32"/>
  <c r="B20" i="32"/>
  <c r="B19" i="32"/>
  <c r="B18" i="32"/>
  <c r="B17" i="32"/>
  <c r="B16" i="32"/>
  <c r="B15" i="32"/>
  <c r="B14" i="32"/>
  <c r="B13" i="32"/>
  <c r="B12" i="32"/>
  <c r="B11" i="32"/>
  <c r="B10" i="32"/>
  <c r="B9" i="32"/>
  <c r="B8" i="32"/>
  <c r="B7" i="32"/>
  <c r="B6" i="32"/>
  <c r="B5" i="32"/>
  <c r="B4" i="32"/>
  <c r="D63" i="31"/>
  <c r="C63" i="31"/>
  <c r="B63" i="31"/>
  <c r="D62" i="31"/>
  <c r="C62" i="31"/>
  <c r="B62" i="31"/>
  <c r="D61" i="31"/>
  <c r="C61" i="31"/>
  <c r="B61" i="31"/>
  <c r="D60" i="31"/>
  <c r="C60" i="31"/>
  <c r="B60" i="31"/>
  <c r="D59" i="31"/>
  <c r="C59" i="31"/>
  <c r="B59" i="31"/>
  <c r="D58" i="31"/>
  <c r="C58" i="31"/>
  <c r="B58" i="31"/>
  <c r="D57" i="31"/>
  <c r="C57" i="31"/>
  <c r="B57" i="31"/>
  <c r="D56" i="31"/>
  <c r="C56" i="31"/>
  <c r="B56" i="31"/>
  <c r="D55" i="31"/>
  <c r="C55" i="31"/>
  <c r="B55" i="31"/>
  <c r="D54" i="31"/>
  <c r="C54" i="31"/>
  <c r="B54" i="31"/>
  <c r="D53" i="31"/>
  <c r="C53" i="31"/>
  <c r="B53" i="31"/>
  <c r="D52" i="31"/>
  <c r="C52" i="31"/>
  <c r="B52" i="31"/>
  <c r="D51" i="31"/>
  <c r="C51" i="31"/>
  <c r="B51" i="31"/>
  <c r="D50" i="31"/>
  <c r="C50" i="31"/>
  <c r="B50" i="31"/>
  <c r="D49" i="31"/>
  <c r="C49" i="31"/>
  <c r="B49" i="31"/>
  <c r="D48" i="31"/>
  <c r="C48" i="31"/>
  <c r="B48" i="31"/>
  <c r="D47" i="31"/>
  <c r="C47" i="31"/>
  <c r="B47" i="31"/>
  <c r="D46" i="31"/>
  <c r="C46" i="31"/>
  <c r="B46" i="31"/>
  <c r="D45" i="31"/>
  <c r="C45" i="31"/>
  <c r="B45" i="31"/>
  <c r="D44" i="31"/>
  <c r="C44" i="31"/>
  <c r="B44" i="31"/>
  <c r="D43" i="31"/>
  <c r="C43" i="31"/>
  <c r="B43" i="31"/>
  <c r="D42" i="31"/>
  <c r="C42" i="31"/>
  <c r="B42" i="31"/>
  <c r="D41" i="31"/>
  <c r="C41" i="31"/>
  <c r="B41" i="31"/>
  <c r="D40" i="31"/>
  <c r="C40" i="31"/>
  <c r="B40" i="31"/>
  <c r="D39" i="31"/>
  <c r="C39" i="31"/>
  <c r="B39" i="31"/>
  <c r="D38" i="31"/>
  <c r="C38" i="31"/>
  <c r="B38" i="31"/>
  <c r="D37" i="31"/>
  <c r="C37" i="31"/>
  <c r="B37" i="31"/>
  <c r="D36" i="31"/>
  <c r="C36" i="31"/>
  <c r="B36" i="31"/>
  <c r="D35" i="31"/>
  <c r="C35" i="31"/>
  <c r="B35" i="31"/>
  <c r="D34" i="31"/>
  <c r="C34" i="31"/>
  <c r="B34" i="31"/>
  <c r="D33" i="31"/>
  <c r="C33" i="31"/>
  <c r="B33" i="31"/>
  <c r="D32" i="31"/>
  <c r="C32" i="31"/>
  <c r="B32" i="31"/>
  <c r="D31" i="31"/>
  <c r="C31" i="31"/>
  <c r="B31" i="31"/>
  <c r="D30" i="31"/>
  <c r="C30" i="31"/>
  <c r="B30" i="31"/>
  <c r="D29" i="31"/>
  <c r="C29" i="31"/>
  <c r="B29" i="31"/>
  <c r="D28" i="31"/>
  <c r="C28" i="31"/>
  <c r="B28" i="31"/>
  <c r="D27" i="31"/>
  <c r="C27" i="31"/>
  <c r="B27" i="31"/>
  <c r="D26" i="31"/>
  <c r="C26" i="31"/>
  <c r="B26" i="31"/>
  <c r="D25" i="31"/>
  <c r="C25" i="31"/>
  <c r="B25" i="31"/>
  <c r="D24" i="31"/>
  <c r="C24" i="31"/>
  <c r="B24" i="31"/>
  <c r="D23" i="31"/>
  <c r="C23" i="31"/>
  <c r="B23" i="31"/>
  <c r="D22" i="31"/>
  <c r="C22" i="31"/>
  <c r="B22" i="31"/>
  <c r="D21" i="31"/>
  <c r="C21" i="31"/>
  <c r="B21" i="31"/>
  <c r="D20" i="31"/>
  <c r="C20" i="31"/>
  <c r="B20" i="31"/>
  <c r="D19" i="31"/>
  <c r="C19" i="31"/>
  <c r="B19" i="31"/>
  <c r="D18" i="31"/>
  <c r="C18" i="31"/>
  <c r="B18" i="31"/>
  <c r="D17" i="31"/>
  <c r="C17" i="31"/>
  <c r="B17" i="31"/>
  <c r="D16" i="31"/>
  <c r="C16" i="31"/>
  <c r="B16" i="31"/>
  <c r="D15" i="31"/>
  <c r="C15" i="31"/>
  <c r="B15" i="31"/>
  <c r="D14" i="31"/>
  <c r="C14" i="31"/>
  <c r="B14" i="31"/>
  <c r="D13" i="31"/>
  <c r="C13" i="31"/>
  <c r="B13" i="31"/>
  <c r="D12" i="31"/>
  <c r="C12" i="31"/>
  <c r="B12" i="31"/>
  <c r="D11" i="31"/>
  <c r="C11" i="31"/>
  <c r="B11" i="31"/>
  <c r="D10" i="31"/>
  <c r="C10" i="31"/>
  <c r="B10" i="31"/>
  <c r="D9" i="31"/>
  <c r="C9" i="31"/>
  <c r="B9" i="31"/>
  <c r="D8" i="31"/>
  <c r="C8" i="31"/>
  <c r="B8" i="31"/>
  <c r="D7" i="31"/>
  <c r="C7" i="31"/>
  <c r="B7" i="31"/>
  <c r="D6" i="31"/>
  <c r="C6" i="31"/>
  <c r="B6" i="31"/>
  <c r="D5" i="31"/>
  <c r="C5" i="31"/>
  <c r="B5" i="31"/>
  <c r="D4" i="31"/>
  <c r="C4" i="31"/>
  <c r="B4" i="31"/>
  <c r="D63" i="28"/>
  <c r="C63" i="28"/>
  <c r="D62" i="28"/>
  <c r="C62" i="28"/>
  <c r="D61" i="28"/>
  <c r="C61" i="28"/>
  <c r="D60" i="28"/>
  <c r="C60" i="28"/>
  <c r="D59" i="28"/>
  <c r="C59" i="28"/>
  <c r="D58" i="28"/>
  <c r="C58" i="28"/>
  <c r="D57" i="28"/>
  <c r="C57" i="28"/>
  <c r="D56" i="28"/>
  <c r="C56" i="28"/>
  <c r="D55" i="28"/>
  <c r="C55" i="28"/>
  <c r="D54" i="28"/>
  <c r="C54" i="28"/>
  <c r="D53" i="28"/>
  <c r="C53" i="28"/>
  <c r="D52" i="28"/>
  <c r="C52" i="28"/>
  <c r="D51" i="28"/>
  <c r="C51" i="28"/>
  <c r="D50" i="28"/>
  <c r="C50" i="28"/>
  <c r="D49" i="28"/>
  <c r="C49" i="28"/>
  <c r="D48" i="28"/>
  <c r="C48" i="28"/>
  <c r="D47" i="28"/>
  <c r="C47" i="28"/>
  <c r="D46" i="28"/>
  <c r="C46" i="28"/>
  <c r="D45" i="28"/>
  <c r="C45" i="28"/>
  <c r="D44" i="28"/>
  <c r="C44" i="28"/>
  <c r="D43" i="28"/>
  <c r="C43" i="28"/>
  <c r="D42" i="28"/>
  <c r="C42" i="28"/>
  <c r="D41" i="28"/>
  <c r="C41" i="28"/>
  <c r="D40" i="28"/>
  <c r="C40" i="28"/>
  <c r="D39" i="28"/>
  <c r="C39" i="28"/>
  <c r="D38" i="28"/>
  <c r="C38" i="28"/>
  <c r="D37" i="28"/>
  <c r="C37" i="28"/>
  <c r="D36" i="28"/>
  <c r="C36" i="28"/>
  <c r="D35" i="28"/>
  <c r="C35" i="28"/>
  <c r="D34" i="28"/>
  <c r="C34" i="28"/>
  <c r="D33" i="28"/>
  <c r="C33" i="28"/>
  <c r="D32" i="28"/>
  <c r="C32" i="28"/>
  <c r="D31" i="28"/>
  <c r="C31" i="28"/>
  <c r="D30" i="28"/>
  <c r="C30" i="28"/>
  <c r="D29" i="28"/>
  <c r="C29" i="28"/>
  <c r="D28" i="28"/>
  <c r="C28" i="28"/>
  <c r="D27" i="28"/>
  <c r="C27" i="28"/>
  <c r="D26" i="28"/>
  <c r="C26" i="28"/>
  <c r="D25" i="28"/>
  <c r="C25" i="28"/>
  <c r="D24" i="28"/>
  <c r="C24" i="28"/>
  <c r="D23" i="28"/>
  <c r="C23" i="28"/>
  <c r="D22" i="28"/>
  <c r="C22" i="28"/>
  <c r="D21" i="28"/>
  <c r="C21" i="28"/>
  <c r="D20" i="28"/>
  <c r="C20" i="28"/>
  <c r="D19" i="28"/>
  <c r="C19" i="28"/>
  <c r="D18" i="28"/>
  <c r="C18" i="28"/>
  <c r="D17" i="28"/>
  <c r="C17" i="28"/>
  <c r="D16" i="28"/>
  <c r="C16" i="28"/>
  <c r="D15" i="28"/>
  <c r="C15" i="28"/>
  <c r="D14" i="28"/>
  <c r="C14" i="28"/>
  <c r="D13" i="28"/>
  <c r="C13" i="28"/>
  <c r="D12" i="28"/>
  <c r="C12" i="28"/>
  <c r="D11" i="28"/>
  <c r="C11" i="28"/>
  <c r="D10" i="28"/>
  <c r="C10" i="28"/>
  <c r="D9" i="28"/>
  <c r="C9" i="28"/>
  <c r="D8" i="28"/>
  <c r="C8" i="28"/>
  <c r="D7" i="28"/>
  <c r="C7" i="28"/>
  <c r="D6" i="28"/>
  <c r="C6" i="28"/>
  <c r="D5" i="28"/>
  <c r="C5" i="28"/>
  <c r="D4" i="28"/>
  <c r="C4" i="28"/>
  <c r="B63" i="28" l="1"/>
  <c r="B62" i="28"/>
  <c r="B61" i="28"/>
  <c r="B60" i="28"/>
  <c r="B59" i="28"/>
  <c r="B58" i="28"/>
  <c r="B57" i="28"/>
  <c r="B56" i="28"/>
  <c r="B55" i="28"/>
  <c r="B54" i="28"/>
  <c r="B53" i="28"/>
  <c r="B52" i="28"/>
  <c r="B51" i="28"/>
  <c r="B50" i="28"/>
  <c r="B49" i="28"/>
  <c r="B48" i="28"/>
  <c r="B47" i="28"/>
  <c r="B46" i="28"/>
  <c r="B45" i="28"/>
  <c r="B44" i="28"/>
  <c r="B43" i="28"/>
  <c r="B42" i="28"/>
  <c r="B41" i="28"/>
  <c r="B40" i="28"/>
  <c r="B39" i="28"/>
  <c r="B38" i="28"/>
  <c r="B37" i="28"/>
  <c r="B36" i="28"/>
  <c r="B35" i="28"/>
  <c r="B34" i="28"/>
  <c r="B33" i="28"/>
  <c r="B32" i="28"/>
  <c r="B31" i="28"/>
  <c r="B30" i="28"/>
  <c r="B29" i="28"/>
  <c r="B28" i="28"/>
  <c r="B27" i="28"/>
  <c r="B26" i="28"/>
  <c r="B25" i="28"/>
  <c r="B24" i="28"/>
  <c r="B23" i="28"/>
  <c r="B22" i="28"/>
  <c r="B21" i="28"/>
  <c r="B20" i="28"/>
  <c r="B19" i="28"/>
  <c r="B18" i="28"/>
  <c r="B17" i="28"/>
  <c r="B16" i="28"/>
  <c r="B15" i="28"/>
  <c r="B14" i="28"/>
  <c r="B13" i="28"/>
  <c r="B12" i="28"/>
  <c r="B11" i="28"/>
  <c r="B10" i="28"/>
  <c r="B9" i="28"/>
  <c r="B8" i="28"/>
  <c r="B7" i="28"/>
  <c r="B6" i="28"/>
  <c r="B5" i="28"/>
  <c r="B4" i="28"/>
  <c r="M9" i="1" l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8" i="1"/>
  <c r="A8" i="1" l="1"/>
  <c r="A4" i="31" l="1"/>
  <c r="A4" i="32"/>
  <c r="A4" i="28"/>
  <c r="A9" i="1"/>
  <c r="A5" i="32" s="1"/>
  <c r="S10" i="34" l="1"/>
  <c r="S9" i="34"/>
  <c r="S6" i="34"/>
  <c r="S20" i="34"/>
  <c r="S8" i="34"/>
  <c r="S19" i="34"/>
  <c r="S7" i="34"/>
  <c r="S18" i="34"/>
  <c r="AA4" i="31"/>
  <c r="S17" i="34"/>
  <c r="Z4" i="31"/>
  <c r="S16" i="34"/>
  <c r="Y4" i="31"/>
  <c r="S15" i="34"/>
  <c r="S14" i="34"/>
  <c r="S13" i="34"/>
  <c r="S12" i="34"/>
  <c r="S11" i="34"/>
  <c r="A5" i="31"/>
  <c r="A5" i="28"/>
  <c r="A10" i="1"/>
  <c r="A6" i="32" s="1"/>
  <c r="F17" i="34" l="1"/>
  <c r="E17" i="34"/>
  <c r="G17" i="34"/>
  <c r="F9" i="34"/>
  <c r="G9" i="34"/>
  <c r="E9" i="34"/>
  <c r="F20" i="34"/>
  <c r="E20" i="34"/>
  <c r="G20" i="34"/>
  <c r="G23" i="34"/>
  <c r="E23" i="34"/>
  <c r="F23" i="34"/>
  <c r="G13" i="34"/>
  <c r="E13" i="34"/>
  <c r="F13" i="34"/>
  <c r="E18" i="34"/>
  <c r="F18" i="34"/>
  <c r="G18" i="34"/>
  <c r="G12" i="34"/>
  <c r="E12" i="34"/>
  <c r="F12" i="34"/>
  <c r="F21" i="34"/>
  <c r="G21" i="34"/>
  <c r="E21" i="34"/>
  <c r="G14" i="34"/>
  <c r="E14" i="34"/>
  <c r="F14" i="34"/>
  <c r="E15" i="34"/>
  <c r="F15" i="34"/>
  <c r="G15" i="34"/>
  <c r="F16" i="34"/>
  <c r="E16" i="34"/>
  <c r="G16" i="34"/>
  <c r="E10" i="34"/>
  <c r="G10" i="34"/>
  <c r="F10" i="34"/>
  <c r="F11" i="34"/>
  <c r="G11" i="34"/>
  <c r="E11" i="34"/>
  <c r="AA5" i="31"/>
  <c r="Z5" i="31"/>
  <c r="Y5" i="31"/>
  <c r="E8" i="34"/>
  <c r="F8" i="34"/>
  <c r="G8" i="34"/>
  <c r="F7" i="34"/>
  <c r="G7" i="34"/>
  <c r="E7" i="34"/>
  <c r="A6" i="31"/>
  <c r="A6" i="28"/>
  <c r="A11" i="1"/>
  <c r="A7" i="32" s="1"/>
  <c r="Z6" i="31" l="1"/>
  <c r="Y6" i="31"/>
  <c r="AA6" i="31"/>
  <c r="A7" i="31"/>
  <c r="A7" i="28"/>
  <c r="A12" i="1"/>
  <c r="A8" i="32" s="1"/>
  <c r="AA7" i="31" l="1"/>
  <c r="Z7" i="31"/>
  <c r="Y7" i="31"/>
  <c r="A8" i="31"/>
  <c r="A8" i="28"/>
  <c r="A13" i="1"/>
  <c r="A9" i="32" s="1"/>
  <c r="AA8" i="31" l="1"/>
  <c r="Z8" i="31"/>
  <c r="Y8" i="31"/>
  <c r="A9" i="31"/>
  <c r="A9" i="28"/>
  <c r="A14" i="1"/>
  <c r="A10" i="32" s="1"/>
  <c r="AA9" i="31" l="1"/>
  <c r="Z9" i="31"/>
  <c r="Y9" i="31"/>
  <c r="A10" i="31"/>
  <c r="A10" i="28"/>
  <c r="A15" i="1"/>
  <c r="A11" i="32" s="1"/>
  <c r="Z10" i="31" l="1"/>
  <c r="Y10" i="31"/>
  <c r="AA10" i="31"/>
  <c r="A11" i="31"/>
  <c r="A11" i="28"/>
  <c r="A16" i="1"/>
  <c r="A12" i="32" s="1"/>
  <c r="AA11" i="31" l="1"/>
  <c r="Z11" i="31"/>
  <c r="Y11" i="31"/>
  <c r="A12" i="31"/>
  <c r="A12" i="28"/>
  <c r="A17" i="1"/>
  <c r="A13" i="32" s="1"/>
  <c r="AA12" i="31" l="1"/>
  <c r="Z12" i="31"/>
  <c r="Y12" i="31"/>
  <c r="A13" i="31"/>
  <c r="A13" i="28"/>
  <c r="A18" i="1"/>
  <c r="A14" i="32" s="1"/>
  <c r="AA13" i="31" l="1"/>
  <c r="Z13" i="31"/>
  <c r="Y13" i="31"/>
  <c r="A14" i="31"/>
  <c r="A14" i="28"/>
  <c r="A19" i="1"/>
  <c r="A15" i="32" s="1"/>
  <c r="Z14" i="31" l="1"/>
  <c r="Y14" i="31"/>
  <c r="AA14" i="31"/>
  <c r="A15" i="31"/>
  <c r="A15" i="28"/>
  <c r="A20" i="1"/>
  <c r="A16" i="32" s="1"/>
  <c r="AA15" i="31" l="1"/>
  <c r="Z15" i="31"/>
  <c r="Y15" i="31"/>
  <c r="A16" i="31"/>
  <c r="A16" i="28"/>
  <c r="A21" i="1"/>
  <c r="A17" i="32" s="1"/>
  <c r="AA16" i="31" l="1"/>
  <c r="Z16" i="31"/>
  <c r="Y16" i="31"/>
  <c r="A17" i="31"/>
  <c r="A17" i="28"/>
  <c r="A22" i="1"/>
  <c r="A18" i="32" s="1"/>
  <c r="AA17" i="31" l="1"/>
  <c r="Z17" i="31"/>
  <c r="Y17" i="31"/>
  <c r="A18" i="31"/>
  <c r="A18" i="28"/>
  <c r="A23" i="1"/>
  <c r="A19" i="32" s="1"/>
  <c r="Z18" i="31" l="1"/>
  <c r="Y18" i="31"/>
  <c r="AA18" i="31"/>
  <c r="A19" i="31"/>
  <c r="A19" i="28"/>
  <c r="A24" i="1"/>
  <c r="A20" i="32" s="1"/>
  <c r="AA19" i="31" l="1"/>
  <c r="Z19" i="31"/>
  <c r="Y19" i="31"/>
  <c r="A20" i="31"/>
  <c r="A20" i="28"/>
  <c r="A25" i="1"/>
  <c r="A21" i="32" s="1"/>
  <c r="AA20" i="31" l="1"/>
  <c r="Z20" i="31"/>
  <c r="Y20" i="31"/>
  <c r="A21" i="31"/>
  <c r="A21" i="28"/>
  <c r="A26" i="1"/>
  <c r="A22" i="32" s="1"/>
  <c r="AA21" i="31" l="1"/>
  <c r="Z21" i="31"/>
  <c r="Y21" i="31"/>
  <c r="A22" i="31"/>
  <c r="A22" i="28"/>
  <c r="A27" i="1"/>
  <c r="A23" i="32" s="1"/>
  <c r="Z22" i="31" l="1"/>
  <c r="Y22" i="31"/>
  <c r="AA22" i="31"/>
  <c r="A23" i="31"/>
  <c r="A23" i="28"/>
  <c r="A28" i="1"/>
  <c r="A24" i="32" s="1"/>
  <c r="AA23" i="31" l="1"/>
  <c r="Z23" i="31"/>
  <c r="Y23" i="31"/>
  <c r="A24" i="31"/>
  <c r="A24" i="28"/>
  <c r="A29" i="1"/>
  <c r="A25" i="32" s="1"/>
  <c r="AA24" i="31" l="1"/>
  <c r="Z24" i="31"/>
  <c r="Y24" i="31"/>
  <c r="A25" i="31"/>
  <c r="A25" i="28"/>
  <c r="A30" i="1"/>
  <c r="A26" i="32" s="1"/>
  <c r="AA25" i="31" l="1"/>
  <c r="Z25" i="31"/>
  <c r="Y25" i="31"/>
  <c r="A26" i="31"/>
  <c r="A26" i="28"/>
  <c r="A31" i="1"/>
  <c r="A27" i="32" s="1"/>
  <c r="Z26" i="31" l="1"/>
  <c r="Y26" i="31"/>
  <c r="AA26" i="31"/>
  <c r="A27" i="31"/>
  <c r="A27" i="28"/>
  <c r="A32" i="1"/>
  <c r="A28" i="32" s="1"/>
  <c r="AA27" i="31" l="1"/>
  <c r="Z27" i="31"/>
  <c r="Y27" i="31"/>
  <c r="A28" i="31"/>
  <c r="A28" i="28"/>
  <c r="A33" i="1"/>
  <c r="A29" i="32" s="1"/>
  <c r="AA28" i="31" l="1"/>
  <c r="Z28" i="31"/>
  <c r="Y28" i="31"/>
  <c r="A29" i="31"/>
  <c r="A29" i="28"/>
  <c r="A34" i="1"/>
  <c r="A30" i="32" s="1"/>
  <c r="AA29" i="31" l="1"/>
  <c r="Z29" i="31"/>
  <c r="Y29" i="31"/>
  <c r="A30" i="31"/>
  <c r="A30" i="28"/>
  <c r="A35" i="1"/>
  <c r="A31" i="32" s="1"/>
  <c r="Z30" i="31" l="1"/>
  <c r="Y30" i="31"/>
  <c r="AA30" i="31"/>
  <c r="A31" i="31"/>
  <c r="A31" i="28"/>
  <c r="A36" i="1"/>
  <c r="A32" i="32" s="1"/>
  <c r="AA31" i="31" l="1"/>
  <c r="Z31" i="31"/>
  <c r="Y31" i="31"/>
  <c r="A32" i="31"/>
  <c r="A32" i="28"/>
  <c r="A37" i="1"/>
  <c r="A33" i="32" s="1"/>
  <c r="AA32" i="31" l="1"/>
  <c r="Z32" i="31"/>
  <c r="Y32" i="31"/>
  <c r="A33" i="31"/>
  <c r="A33" i="28"/>
  <c r="A38" i="1"/>
  <c r="A34" i="32" s="1"/>
  <c r="AA33" i="31" l="1"/>
  <c r="Z33" i="31"/>
  <c r="Y33" i="31"/>
  <c r="A34" i="31"/>
  <c r="A34" i="28"/>
  <c r="A39" i="1"/>
  <c r="A35" i="32" s="1"/>
  <c r="Z34" i="31" l="1"/>
  <c r="Y34" i="31"/>
  <c r="AA34" i="31"/>
  <c r="A35" i="31"/>
  <c r="A35" i="28"/>
  <c r="A40" i="1"/>
  <c r="A36" i="32" s="1"/>
  <c r="AA35" i="31" l="1"/>
  <c r="Z35" i="31"/>
  <c r="Y35" i="31"/>
  <c r="A36" i="31"/>
  <c r="A36" i="28"/>
  <c r="A41" i="1"/>
  <c r="A37" i="32" s="1"/>
  <c r="AA36" i="31" l="1"/>
  <c r="Z36" i="31"/>
  <c r="Y36" i="31"/>
  <c r="A37" i="31"/>
  <c r="A37" i="28"/>
  <c r="A42" i="1"/>
  <c r="A38" i="32" s="1"/>
  <c r="AA37" i="31" l="1"/>
  <c r="Z37" i="31"/>
  <c r="Y37" i="31"/>
  <c r="A38" i="31"/>
  <c r="A38" i="28"/>
  <c r="A43" i="1"/>
  <c r="A39" i="32" s="1"/>
  <c r="Z38" i="31" l="1"/>
  <c r="Y38" i="31"/>
  <c r="AA38" i="31"/>
  <c r="A39" i="31"/>
  <c r="A39" i="28"/>
  <c r="A44" i="1"/>
  <c r="A40" i="32" s="1"/>
  <c r="AA39" i="31" l="1"/>
  <c r="Z39" i="31"/>
  <c r="Y39" i="31"/>
  <c r="A40" i="31"/>
  <c r="A40" i="28"/>
  <c r="A45" i="1"/>
  <c r="A41" i="32" s="1"/>
  <c r="AA40" i="31" l="1"/>
  <c r="Z40" i="31"/>
  <c r="Y40" i="31"/>
  <c r="A41" i="31"/>
  <c r="A41" i="28"/>
  <c r="A46" i="1"/>
  <c r="A42" i="32" s="1"/>
  <c r="AA41" i="31" l="1"/>
  <c r="Z41" i="31"/>
  <c r="Y41" i="31"/>
  <c r="A42" i="31"/>
  <c r="A42" i="28"/>
  <c r="A47" i="1"/>
  <c r="A43" i="32" s="1"/>
  <c r="Z42" i="31" l="1"/>
  <c r="Y42" i="31"/>
  <c r="AA42" i="31"/>
  <c r="A43" i="31"/>
  <c r="A43" i="28"/>
  <c r="A48" i="1"/>
  <c r="A44" i="32" s="1"/>
  <c r="AA43" i="31" l="1"/>
  <c r="Z43" i="31"/>
  <c r="Y43" i="31"/>
  <c r="A44" i="31"/>
  <c r="A44" i="28"/>
  <c r="A49" i="1"/>
  <c r="A45" i="32" s="1"/>
  <c r="AA44" i="31" l="1"/>
  <c r="Z44" i="31"/>
  <c r="Y44" i="31"/>
  <c r="A45" i="31"/>
  <c r="A45" i="28"/>
  <c r="A50" i="1"/>
  <c r="A46" i="32" s="1"/>
  <c r="AA45" i="31" l="1"/>
  <c r="Z45" i="31"/>
  <c r="Y45" i="31"/>
  <c r="A46" i="31"/>
  <c r="A46" i="28"/>
  <c r="A51" i="1"/>
  <c r="A47" i="32" s="1"/>
  <c r="Z46" i="31" l="1"/>
  <c r="Y46" i="31"/>
  <c r="AA46" i="31"/>
  <c r="A47" i="31"/>
  <c r="A47" i="28"/>
  <c r="A52" i="1"/>
  <c r="A48" i="32" s="1"/>
  <c r="AA47" i="31" l="1"/>
  <c r="Z47" i="31"/>
  <c r="Y47" i="31"/>
  <c r="A48" i="31"/>
  <c r="A48" i="28"/>
  <c r="A53" i="1"/>
  <c r="A49" i="32" s="1"/>
  <c r="AA48" i="31" l="1"/>
  <c r="Z48" i="31"/>
  <c r="Y48" i="31"/>
  <c r="A49" i="31"/>
  <c r="A49" i="28"/>
  <c r="A54" i="1"/>
  <c r="A50" i="32" s="1"/>
  <c r="AA49" i="31" l="1"/>
  <c r="Z49" i="31"/>
  <c r="Y49" i="31"/>
  <c r="A50" i="31"/>
  <c r="A50" i="28"/>
  <c r="A55" i="1"/>
  <c r="A51" i="32" s="1"/>
  <c r="Z50" i="31" l="1"/>
  <c r="Y50" i="31"/>
  <c r="AA50" i="31"/>
  <c r="A51" i="31"/>
  <c r="A51" i="28"/>
  <c r="A56" i="1"/>
  <c r="A52" i="32" s="1"/>
  <c r="AA51" i="31" l="1"/>
  <c r="Z51" i="31"/>
  <c r="Y51" i="31"/>
  <c r="A52" i="31"/>
  <c r="A52" i="28"/>
  <c r="A57" i="1"/>
  <c r="A53" i="32" s="1"/>
  <c r="AA52" i="31" l="1"/>
  <c r="Z52" i="31"/>
  <c r="Y52" i="31"/>
  <c r="A53" i="31"/>
  <c r="A53" i="28"/>
  <c r="A58" i="1"/>
  <c r="A54" i="32" s="1"/>
  <c r="AA53" i="31" l="1"/>
  <c r="Z53" i="31"/>
  <c r="Y53" i="31"/>
  <c r="A54" i="31"/>
  <c r="A54" i="28"/>
  <c r="A59" i="1"/>
  <c r="A55" i="32" s="1"/>
  <c r="Z54" i="31" l="1"/>
  <c r="Y54" i="31"/>
  <c r="AA54" i="31"/>
  <c r="A55" i="31"/>
  <c r="A55" i="28"/>
  <c r="A60" i="1"/>
  <c r="A56" i="32" s="1"/>
  <c r="AA55" i="31" l="1"/>
  <c r="Z55" i="31"/>
  <c r="Y55" i="31"/>
  <c r="A56" i="31"/>
  <c r="A56" i="28"/>
  <c r="A61" i="1"/>
  <c r="A57" i="32" s="1"/>
  <c r="AA56" i="31" l="1"/>
  <c r="Z56" i="31"/>
  <c r="Y56" i="31"/>
  <c r="A57" i="31"/>
  <c r="A57" i="28"/>
  <c r="A62" i="1"/>
  <c r="A58" i="32" s="1"/>
  <c r="AA57" i="31" l="1"/>
  <c r="Z57" i="31"/>
  <c r="Y57" i="31"/>
  <c r="A58" i="31"/>
  <c r="A58" i="28"/>
  <c r="A63" i="1"/>
  <c r="A59" i="32" s="1"/>
  <c r="Z58" i="31" l="1"/>
  <c r="Y58" i="31"/>
  <c r="AA58" i="31"/>
  <c r="A59" i="31"/>
  <c r="A59" i="28"/>
  <c r="A64" i="1"/>
  <c r="A60" i="32" s="1"/>
  <c r="AA59" i="31" l="1"/>
  <c r="Z59" i="31"/>
  <c r="Y59" i="31"/>
  <c r="A60" i="31"/>
  <c r="A60" i="28"/>
  <c r="A65" i="1"/>
  <c r="A61" i="32" s="1"/>
  <c r="AA60" i="31" l="1"/>
  <c r="Z60" i="31"/>
  <c r="Y60" i="31"/>
  <c r="A61" i="31"/>
  <c r="A61" i="28"/>
  <c r="A66" i="1"/>
  <c r="A62" i="32" s="1"/>
  <c r="AA61" i="31" l="1"/>
  <c r="Z61" i="31"/>
  <c r="Y61" i="31"/>
  <c r="A62" i="31"/>
  <c r="A62" i="28"/>
  <c r="A67" i="1"/>
  <c r="A63" i="32" s="1"/>
  <c r="Z62" i="31" l="1"/>
  <c r="Y62" i="31"/>
  <c r="AA62" i="31"/>
  <c r="A63" i="31"/>
  <c r="A63" i="28"/>
  <c r="AA63" i="31" l="1"/>
  <c r="Z63" i="31"/>
  <c r="Y63" i="3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F3" authorId="0" shapeId="0" xr:uid="{975C2B11-D1C5-478B-8B8E-F7C544766283}">
      <text>
        <r>
          <rPr>
            <b/>
            <sz val="20"/>
            <color indexed="81"/>
            <rFont val="SHREE_GUJ_OTF_0750"/>
            <charset val="1"/>
          </rPr>
          <t>શૈક્ષણિક વર્ષ લખો.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15</author>
  </authors>
  <commentList>
    <comment ref="AE1" authorId="0" shapeId="0" xr:uid="{77BC62A1-76C6-4A69-A91A-BE5EF9A16F91}">
      <text>
        <r>
          <rPr>
            <b/>
            <sz val="14"/>
            <color indexed="81"/>
            <rFont val="Tahoma"/>
            <family val="2"/>
          </rPr>
          <t>પત્રક કોરું ( Blank ) કાઢવું હોય તો 1 સિલેક્ટ કરો. ભરેલા પત્રક માટે કોરું રહેવા દો.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15</author>
  </authors>
  <commentList>
    <comment ref="AF1" authorId="0" shapeId="0" xr:uid="{67D71275-14B7-4277-BB89-A43582B2FCBB}">
      <text>
        <r>
          <rPr>
            <b/>
            <sz val="14"/>
            <color indexed="81"/>
            <rFont val="Tahoma"/>
            <family val="2"/>
          </rPr>
          <t>પત્રક કોરું ( Blank ) કાઢવું હોય તો 1 સિલેક્ટ કરો. ભરેલા પત્રક માટે કોરું રહેવા દો.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15</author>
  </authors>
  <commentList>
    <comment ref="S1" authorId="0" shapeId="0" xr:uid="{A35FBEC6-A846-4ECA-BC4A-D85754C6371C}">
      <text>
        <r>
          <rPr>
            <b/>
            <sz val="14"/>
            <color indexed="81"/>
            <rFont val="Tahoma"/>
            <family val="2"/>
          </rPr>
          <t>પત્રક કોરું ( Blank ) કાઢવું હોય તો 1 સિલેક્ટ કરો. ભરેલા પત્રક માટે કોરું રહેવા દો.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15</author>
  </authors>
  <commentList>
    <comment ref="AC6" authorId="0" shapeId="0" xr:uid="{92A14609-8743-46E3-8BFC-8D66CC003D98}">
      <text>
        <r>
          <rPr>
            <b/>
            <sz val="14"/>
            <color indexed="81"/>
            <rFont val="Tahoma"/>
            <family val="2"/>
          </rPr>
          <t>જો કોરું પત્રક કાઢવું હોય તો આ શેલ ( Cell ) ખાલી રહેવા દો.
બ્રિજેશ પટેલ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15</author>
  </authors>
  <commentList>
    <comment ref="R4" authorId="0" shapeId="0" xr:uid="{5C7629D9-4235-4D36-A1EB-D8F162A15B46}">
      <text>
        <r>
          <rPr>
            <b/>
            <sz val="14"/>
            <color indexed="81"/>
            <rFont val="Tahoma"/>
            <family val="2"/>
          </rPr>
          <t>જો કોરું પત્રક કાઢવું હોય તો આ શેલ ( Cell ) ખાલી રહેવા દો.
બ્રિજેશ પટેલ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Z10" authorId="0" shapeId="0" xr:uid="{0125A37D-1194-4DBB-9E73-A92029D6F22D}">
      <text>
        <r>
          <rPr>
            <b/>
            <sz val="20"/>
            <color indexed="81"/>
            <rFont val="SHREE_GUJ_OTF_0750"/>
            <charset val="1"/>
          </rPr>
          <t>જો ધોરણ 3 ની સત્ર2 ની પ્રિન્ટ લેવાની હોય ત્યારે જ અને ધોરણ 3 માં વિકલાંગ હોય તો જ "હા" સિલેક્ટ કરવું.</t>
        </r>
        <r>
          <rPr>
            <b/>
            <sz val="18"/>
            <color indexed="81"/>
            <rFont val="SHREE_GUJ_OTF_0750"/>
            <charset val="1"/>
          </rPr>
          <t xml:space="preserve">
કારણ કે વિકલાંગ માટે પાસ ધોરણ 20.00% જ હોય છે. </t>
        </r>
      </text>
    </comment>
    <comment ref="Z12" authorId="0" shapeId="0" xr:uid="{1063EF9F-F8ED-44D9-8D42-9CAD2D139D84}">
      <text>
        <r>
          <rPr>
            <b/>
            <sz val="20"/>
            <color indexed="81"/>
            <rFont val="SHREE_GUJ_OTF_0750"/>
            <charset val="1"/>
          </rPr>
          <t>જો ધોરણ 3 ની સત્ર2 ની પ્રિન્ટ લેવાની હોય ત્યારે જ અને ધોરણ 3 માં વિકલાંગ હોય તો જ "હા" સિલેક્ટ કરવું.</t>
        </r>
        <r>
          <rPr>
            <b/>
            <sz val="18"/>
            <color indexed="81"/>
            <rFont val="SHREE_GUJ_OTF_0750"/>
            <charset val="1"/>
          </rPr>
          <t xml:space="preserve">
કારણ કે વિકલાંગ માટે પાસ ધોરણ 20.00% જ હોય છે. </t>
        </r>
      </text>
    </comment>
  </commentList>
</comments>
</file>

<file path=xl/sharedStrings.xml><?xml version="1.0" encoding="utf-8"?>
<sst xmlns="http://schemas.openxmlformats.org/spreadsheetml/2006/main" count="482" uniqueCount="312">
  <si>
    <t xml:space="preserve">શાળા નું નામ :- </t>
  </si>
  <si>
    <t>કુવાદરા પ્રાથમિક શાળા</t>
  </si>
  <si>
    <t>ગામ/શહેર નું નામ :-</t>
  </si>
  <si>
    <t>કુવાદરા</t>
  </si>
  <si>
    <t>પે સેન્ટર નું નામ :-</t>
  </si>
  <si>
    <t>લોદરા</t>
  </si>
  <si>
    <t>સી.આર.સી. :-</t>
  </si>
  <si>
    <t>તાલુકો :-</t>
  </si>
  <si>
    <t>માણસા</t>
  </si>
  <si>
    <t>જિલ્લો :-</t>
  </si>
  <si>
    <t>ગાંધીનગર</t>
  </si>
  <si>
    <t>વર્ષ :-</t>
  </si>
  <si>
    <t>-</t>
  </si>
  <si>
    <t>પરિણામની તારીખ :-</t>
  </si>
  <si>
    <t>સમિતિ</t>
  </si>
  <si>
    <t>જીલ્લા શિક્ષણ સમિતિ</t>
  </si>
  <si>
    <t>શાળા ડાયસ કોડ :-</t>
  </si>
  <si>
    <t>ક્રમ</t>
  </si>
  <si>
    <t>વિદ્યાર્થીનું નામ</t>
  </si>
  <si>
    <t>જી.આર.નંબર</t>
  </si>
  <si>
    <t>જન્મ તારીખ</t>
  </si>
  <si>
    <t>સરનામું</t>
  </si>
  <si>
    <t xml:space="preserve">માતા નું નામ </t>
  </si>
  <si>
    <t>સંપર્ક નંબર</t>
  </si>
  <si>
    <t xml:space="preserve">યુનિક આઈડી નંબર
(શરૂના ૧૧ અંક) </t>
  </si>
  <si>
    <t>યુનિક આઈડી નંબર
(છેલ્લા ૭ અંક)</t>
  </si>
  <si>
    <t>જાતિ</t>
  </si>
  <si>
    <t>કુમાર/કન્યા</t>
  </si>
  <si>
    <t>ધોરણ :-</t>
  </si>
  <si>
    <t>વર્ગ :-</t>
  </si>
  <si>
    <t>વર્ગની રજીસ્ટર સંખ્યા :-</t>
  </si>
  <si>
    <t>B</t>
  </si>
  <si>
    <t>વર્ગ શિક્ષકશ્રીનું નામ  :-</t>
  </si>
  <si>
    <t>પટેલ બ્રિજેશકુમાર કે.</t>
  </si>
  <si>
    <t>પટેલ બ્રિજેશકુમાર કાળાભાઈ</t>
  </si>
  <si>
    <t>અંબિકાનગર</t>
  </si>
  <si>
    <t>કોકિલાબેન</t>
  </si>
  <si>
    <t>GEN</t>
  </si>
  <si>
    <t>Boy</t>
  </si>
  <si>
    <t xml:space="preserve">વિદ્યાર્થીનું નામ </t>
  </si>
  <si>
    <t>A</t>
  </si>
  <si>
    <t>C</t>
  </si>
  <si>
    <t>અ</t>
  </si>
  <si>
    <t>1.આ સોફ્ટવેરમાં ફોન્ટ SHREE_GUJ_OTF_0750 વાપરવામાં આવેલ છે. જેથી ફોન્ટ સૌ પ્રથમ ડાઉનલોડ કરી પછી જ ફાઈલ open કરવી.</t>
  </si>
  <si>
    <t>જ્યાં માહિતી ભરવાની થાય છે ત્યાં પ્રત્યેક cell માં સમજૂતી આપેલ છે.</t>
  </si>
  <si>
    <t>2. દરેક શીટ પર જવા માટે બાજુમાં આપેલ બટનનો ઉપયોગ કરવો.</t>
  </si>
  <si>
    <t xml:space="preserve"> તમામ માહિતી માટે ખૂબ જ ચોક્કસાઈ રહે તે માટે યોગ્ય ડેટા એન્ટ્રી પરcell વાઈઝ પ્રોટેકશન રાખવામાં આવેલ છે.</t>
  </si>
  <si>
    <t>આકષર્ક તમામ પ્રિન્ટ પેજ બોર્ડર સાથે સૌ પ્રથમ વાર Excel માં.</t>
  </si>
  <si>
    <t>4. ત્યારબાદ DataEntry શીટ પરની માહિતી ચોકસાઈ પૂર્વક ભરવી.</t>
  </si>
  <si>
    <t>રજીસ્ટર સંખ્યા મુજબ જ દરેક ધોરણ ની રો ખૂલશે.</t>
  </si>
  <si>
    <t>7. માહિતી કોપી પેસ્ટ કરવાની થાય ત્યારે Paste Special માં Paste Value કરવું.</t>
  </si>
  <si>
    <t>8. દરેક Cell પર આપવામાં આવેલ Comments અવશ્ય વાંચવી અને તેને અનુસરવું.</t>
  </si>
  <si>
    <t>3. સૌ પ્રથમ DataEntry શીટ પર જવું</t>
  </si>
  <si>
    <t>Made On :-</t>
  </si>
  <si>
    <t>Update On :-</t>
  </si>
  <si>
    <r>
      <t xml:space="preserve">માહિતી Copy-Paste ના કરશો.      માહિતી Copy કરીને </t>
    </r>
    <r>
      <rPr>
        <b/>
        <sz val="18"/>
        <color rgb="FFFFFF00"/>
        <rFont val="SHREE_GUJ_OTF_0750"/>
        <charset val="1"/>
      </rPr>
      <t>Paste Special પર જઈ Value and Value Formatrs</t>
    </r>
    <r>
      <rPr>
        <b/>
        <sz val="18"/>
        <color theme="0"/>
        <rFont val="SHREE_GUJ_OTF_0750"/>
        <charset val="1"/>
      </rPr>
      <t xml:space="preserve"> કરવું.</t>
    </r>
  </si>
  <si>
    <t>હાજર દિવસ</t>
  </si>
  <si>
    <t xml:space="preserve">અ.નં. </t>
  </si>
  <si>
    <t>સત્રાંતે વિદ્યાર્થીઓએ મેળવેલ જે તે  નિશાનીઓની સંખ્યા</t>
  </si>
  <si>
    <t>હંમેશા</t>
  </si>
  <si>
    <t>તારીખ :-</t>
  </si>
  <si>
    <t>યોગ્ય પ્રગતિ પત્રક દરેક વિદ્યાર્થીનું</t>
  </si>
  <si>
    <r>
      <t xml:space="preserve">5. ત્યારબાદ </t>
    </r>
    <r>
      <rPr>
        <b/>
        <sz val="12"/>
        <color theme="0"/>
        <rFont val="Calibri"/>
        <family val="2"/>
        <scheme val="minor"/>
      </rPr>
      <t xml:space="preserve">વિકાસાત્મક ઉદ્દેશ : - ૦૧ થી ૦૩ની </t>
    </r>
    <r>
      <rPr>
        <b/>
        <sz val="14"/>
        <color theme="0"/>
        <rFont val="Calibri"/>
        <family val="2"/>
        <scheme val="minor"/>
      </rPr>
      <t xml:space="preserve"> માહિતી ભરવી.</t>
    </r>
  </si>
  <si>
    <t>6. ત્યારબાદ જ  તમામ પત્રકો અને પ્રગતિ પત્રક પ્રિન્ટ કરવા.</t>
  </si>
  <si>
    <t>જનરલ રજીસ્ટર નંબર</t>
  </si>
  <si>
    <t>ભાષા - પર્યાવરણના અભ્યાસક્રમનું વિષયવસ્તુ</t>
  </si>
  <si>
    <t>પરિચિત વસ્તુઓને ચિત્રમાં ઓળખે છે.</t>
  </si>
  <si>
    <t>સાંભળેલી સુચના મુજબ ચિત્ર દોરે છે.</t>
  </si>
  <si>
    <t>વાર્તાની ઘટનાઓનો ક્રમ સમજે છે.</t>
  </si>
  <si>
    <t>ગણિતના અભ્યાસક્રમનું વિષયવસ્તુ</t>
  </si>
  <si>
    <t>વ્યક્તિત્વ વિકાસ પત્રક મૂલ્યાંકન</t>
  </si>
  <si>
    <t>શાળાએ નિયમિત અને સમયસર આવે છે.</t>
  </si>
  <si>
    <t>શરીર અને કપડા સ્વચ્છ રાખે છે.</t>
  </si>
  <si>
    <t>સમૂહમાં હળીમળીને રહે છે.</t>
  </si>
  <si>
    <t xml:space="preserve">વડીલો પ્રત્યે આદર ધરાવે છે. </t>
  </si>
  <si>
    <t xml:space="preserve">શાળાકીય કાર્યક્રમોમાં સહકાર આપે છે. </t>
  </si>
  <si>
    <t xml:space="preserve">સત્ય બોલવાનું વલણ દાખવે છે. </t>
  </si>
  <si>
    <t xml:space="preserve">શિસ્તપૂર્વક વર્તે  છે. </t>
  </si>
  <si>
    <t xml:space="preserve">પુસ્તકો / સાધનો વ્યવસ્થિત રાખે છે. </t>
  </si>
  <si>
    <t xml:space="preserve">નવું જાણવાની જીજ્ઞાસા ધરાવે છે. </t>
  </si>
  <si>
    <t xml:space="preserve">પ્રાણીઓ પ્રત્યે કરૂણા દાખવે છે. </t>
  </si>
  <si>
    <t>જૂથ કાર્યમાં સક્રિય પણે ભાગ લે છે.</t>
  </si>
  <si>
    <t>વર્ષ :</t>
  </si>
  <si>
    <t xml:space="preserve">પરિણામ પત્રક </t>
  </si>
  <si>
    <t>શાળાનું નામ :</t>
  </si>
  <si>
    <t>તાલુકો :</t>
  </si>
  <si>
    <t>ગામ :</t>
  </si>
  <si>
    <t>જિલ્લો :</t>
  </si>
  <si>
    <t>ધોરણ :</t>
  </si>
  <si>
    <t>વર્ગ :</t>
  </si>
  <si>
    <t>પરિણામ તારીખ :</t>
  </si>
  <si>
    <t>વર્ગ શિક્ષક :</t>
  </si>
  <si>
    <t>સી.આર.સી. :</t>
  </si>
  <si>
    <t xml:space="preserve">જાતિ </t>
  </si>
  <si>
    <t>અનુ.જાતિ</t>
  </si>
  <si>
    <t>અનુ.જ.જાતિ</t>
  </si>
  <si>
    <t>બક્ષીપંચ</t>
  </si>
  <si>
    <t>અન્ય</t>
  </si>
  <si>
    <t>કુલ</t>
  </si>
  <si>
    <t>નોંધ</t>
  </si>
  <si>
    <t>કુમાર</t>
  </si>
  <si>
    <t>કન્યા</t>
  </si>
  <si>
    <t xml:space="preserve">કુલ </t>
  </si>
  <si>
    <t>સંખ્યા</t>
  </si>
  <si>
    <t xml:space="preserve">વર્ષ દરમ્યાન કરાવેલ શાળા તત્પરતાની પ્રવૃતિઓ </t>
  </si>
  <si>
    <t>ભાષા/ ગણિત/ પર્યાવરણ  શિક્ષણ અન્વયે વર્ષ દરમ્યાન કરાવેલ પ્રવૃતિઓ</t>
  </si>
  <si>
    <t>બાળનાટકો</t>
  </si>
  <si>
    <t>માટીકામ</t>
  </si>
  <si>
    <t>પર્યટન</t>
  </si>
  <si>
    <t>કાગળકામ</t>
  </si>
  <si>
    <t>રમત</t>
  </si>
  <si>
    <t>બાળવાર્તા</t>
  </si>
  <si>
    <t>રંગપુરણી</t>
  </si>
  <si>
    <t>અવલોકન પ્રવૃતિઓ</t>
  </si>
  <si>
    <t>જોડકણા</t>
  </si>
  <si>
    <t>વર્ગીકરણ પ્રવૃતિઓ</t>
  </si>
  <si>
    <t>બાળગીતો</t>
  </si>
  <si>
    <t>કુતુહલ પ્રેરક પ્રવૃતિઓ</t>
  </si>
  <si>
    <t>ચિત્રો-આકૃતિઓ</t>
  </si>
  <si>
    <t>અખતરા-અનુભવ જન્ય પ્રવૃતિઓ</t>
  </si>
  <si>
    <t>સંગ્રહ પ્રવૃતિઓ</t>
  </si>
  <si>
    <t xml:space="preserve">ગુણ-લક્ષાણ ઓળખ પ્રવૃતિઓ </t>
  </si>
  <si>
    <t>પ્રવાસ/પર્યટન</t>
  </si>
  <si>
    <t>નાટય પ્રવૃતિ</t>
  </si>
  <si>
    <t>યાદ શકિત વિકાસ પ્રવૃતિઓ</t>
  </si>
  <si>
    <t>વાર્તા કથન</t>
  </si>
  <si>
    <t xml:space="preserve">વિચાર શકિત વિકાસ પ્રવૃતિઓ </t>
  </si>
  <si>
    <t>સર્જનાત્મક પ્રવૃતિઓ</t>
  </si>
  <si>
    <t xml:space="preserve">તરાહની પ્રવૃતિઓ </t>
  </si>
  <si>
    <t xml:space="preserve"> વિષયવસ્તુ અંગેની સમજ</t>
  </si>
  <si>
    <t>વિધાન</t>
  </si>
  <si>
    <t>સારૂ-A</t>
  </si>
  <si>
    <t>મધ્યમ-B</t>
  </si>
  <si>
    <t>સાધારણ
-C</t>
  </si>
  <si>
    <t>ગણિતનું વિષયવસ્તુ</t>
  </si>
  <si>
    <t>વ્યકિતત્વ વિકાસને લગતા વિધાનો</t>
  </si>
  <si>
    <t>મોટે ભાગે</t>
  </si>
  <si>
    <t xml:space="preserve">ભાગ્યે જ </t>
  </si>
  <si>
    <t>વર્ગ શિક્ષકની સહી                                        આચાર્યશ્રીની સહી/સિક્કો</t>
  </si>
  <si>
    <t xml:space="preserve">૧.     આ વિકાસપત્રક છે.તમારા બાળકે શાળામાં એક વર્ષ દરમ્યાન વિવિધ બાબતોમાં  </t>
  </si>
  <si>
    <t xml:space="preserve">પ્રગતિ પત્રક </t>
  </si>
  <si>
    <t>વર્ષ  :</t>
  </si>
  <si>
    <t>કેટલા પ્રમાણમાં વિકાસ સાધ્યો છે તેની નોંધ આ પત્રકમાં છે.</t>
  </si>
  <si>
    <t>વિદ્યાર્થીનું નામ :</t>
  </si>
  <si>
    <t>જી.આર.નંબર :</t>
  </si>
  <si>
    <t>ર.     પત્રકમાં જયાં સાધારણ એવો ઉલ્લેખ હોય તો તમારું બાળક ઠોઠ છે એમ માની ન લેશો.</t>
  </si>
  <si>
    <t xml:space="preserve">શાળાનું નામ : </t>
  </si>
  <si>
    <t xml:space="preserve">''સાધારણ'' એવી નોંધ તેને તમારી કે ઘરના ભણેલા અન્ય સભ્યોની મદદની કયાં જરૂર </t>
  </si>
  <si>
    <t>હાજર દિવસ :</t>
  </si>
  <si>
    <t>કાર્ય દિવસ :</t>
  </si>
  <si>
    <t xml:space="preserve">છે. તે સૂચવવા માટે કરેલ છે. વેકેશનમાં તેની કચાશ દૂર કરવા તમે તે પ્રયત્ન કરજો. </t>
  </si>
  <si>
    <t>( લાગુ પડતા ખાનામાં √ ની નિશાની કરવી )</t>
  </si>
  <si>
    <t xml:space="preserve">તમારી થોડી મદદથી બાળકની ઘણી કચાશ દૂર કરી શકાશે. અને તે આવતા વર્ષમાં </t>
  </si>
  <si>
    <t xml:space="preserve">ભાષા અને પર્યાવરણ </t>
  </si>
  <si>
    <t xml:space="preserve">અભ્યાસક્રમ શીખવા માટે પરિપકવતા પ્રાપ્ત કરશે. </t>
  </si>
  <si>
    <t>સાધારણ-C</t>
  </si>
  <si>
    <t xml:space="preserve">૩.     વેકેશનમાં બાળકોને ખૂબ રમવા દેજો. પણ વર્ષ દરમ્યાન શીખેલું ભુલી ન જાય તે માટે </t>
  </si>
  <si>
    <t xml:space="preserve">તેણે શીખેલી બાબતો યાદ કરાવવા રોજ થોડો સમય તમારી પાસે બેસાડજો. </t>
  </si>
  <si>
    <t>૪.     ઘરની નાની મોટી ખરીદીના કામ તેને સોંપજો અથવા તેને તમારી સાથે રાખશો, એ</t>
  </si>
  <si>
    <t xml:space="preserve"> દ્રારા પણ તેને શેખેલી ઘણી બધી બાબતો દ્રૃઢ થશે. </t>
  </si>
  <si>
    <t xml:space="preserve">પ.     તમારા બાળકની પ્રગતિ માટે કઈ કઈ બાબતોની કાળજી તમારે લેવાની છે. એ નીચેના </t>
  </si>
  <si>
    <t xml:space="preserve">વિભાગમાં વર્ગ શિક્ષકે જણાવ્યું છે. શિક્ષકે સૂચવેલી બાબતો અંગે વેકેશનમાં વિશેષ </t>
  </si>
  <si>
    <t xml:space="preserve">કાળજી લેશો. </t>
  </si>
  <si>
    <t>૬.     વેકેશન ખૂલે ત્યારે તમારૂ બાળક ઉત્સાહભેર શાળાએ જાય એ માટે તમે તેને પ્રોત્સાહન</t>
  </si>
  <si>
    <t xml:space="preserve">આપશો. બને તો આવતા વર્ષે અવાર નવાર વર્ગ શિક્ષકને બાળકની પ્રગતિ અંગે પૂછતા </t>
  </si>
  <si>
    <t xml:space="preserve">રહેશો. </t>
  </si>
  <si>
    <t xml:space="preserve">નોંધ : શિક્ષકે વાલીને આપવાની વિશેષ સૂચના  </t>
  </si>
  <si>
    <t xml:space="preserve">વાલીની સહી </t>
  </si>
  <si>
    <t>પત્રક : D-1</t>
  </si>
  <si>
    <t>ક્રમાંક :</t>
  </si>
  <si>
    <t>: વાલીશ્રીઓને સુચના :</t>
  </si>
  <si>
    <t>ધોરણ :- 1</t>
  </si>
  <si>
    <t>હાજરી નંબર નીચે લખો.</t>
  </si>
  <si>
    <t>પત્રક : D-2</t>
  </si>
  <si>
    <t>SC</t>
  </si>
  <si>
    <t>Girl</t>
  </si>
  <si>
    <t>ST</t>
  </si>
  <si>
    <t>OBC</t>
  </si>
  <si>
    <r>
      <rPr>
        <b/>
        <sz val="26"/>
        <color rgb="FF002060"/>
        <rFont val="SHREE_GUJ_OTF_0750"/>
        <charset val="1"/>
      </rPr>
      <t xml:space="preserve">                 </t>
    </r>
    <r>
      <rPr>
        <b/>
        <u/>
        <sz val="26"/>
        <color rgb="FF002060"/>
        <rFont val="SHREE_GUJ_OTF_0750"/>
        <charset val="1"/>
      </rPr>
      <t xml:space="preserve">શાળાકીય સર્વગ્રાહી મૂલ્યાંકન </t>
    </r>
  </si>
  <si>
    <t> આઠ થી દસ વિવિધ બાબતોની સૂચનાઓ સમજે છે અને અનુસરે છે.</t>
  </si>
  <si>
    <t xml:space="preserve"> વાર્તાના હેતુ પાત્રોને ધ્યાનમાં રાખી અલગ સ્વરૂપે વાર્તા કહે છે અને સરળ પાત્રો સાથે વાર્તા બનાવે છે. </t>
  </si>
  <si>
    <t xml:space="preserve">પાઠ્યસામગ્રીમા આવતા નવા શબ્દોના અર્થનું અનુમાન કરે છે. </t>
  </si>
  <si>
    <t> સાદા વિરામ ચિહનોને ઓળખે છે ( પૂર્ણ વિરામ, પ્રશ્નાર્થ ચિહ્ન)</t>
  </si>
  <si>
    <t> તમામ અક્ષરને ઓળખે, ધ્વનિ સાથે જોડે અને શબ્દો વાંચે છે.</t>
  </si>
  <si>
    <t> યોગ્ય સ્વર અને વિરામચિન્હ સાથે ટૂંકા ફકરા ચોકસાઈથી વાંચે છે.</t>
  </si>
  <si>
    <t> સમાન પાઠ્ય અને દ્રશ્ય સામગ્રીવાળા પુસ્તકોને સ્વતંત્ર રીતે વાંચવાનું શરૂ કરે છે.</t>
  </si>
  <si>
    <t>અપરિચિત વાર્તાના પુસ્તકો વાંચવાનું અને શિક્ષકના માર્ગદર્શનથી સમજવાનું શરૂ કરે છે.</t>
  </si>
  <si>
    <t> વાર્તાના કથાવસ્તુ અને પાત્રોને ઓળખે છે.</t>
  </si>
  <si>
    <t>ટૂંકી કવિતાઓ વાંચે છે અને કવિતાનું શાબ્દિક અર્થ વર્ણવે છે.</t>
  </si>
  <si>
    <t xml:space="preserve"> રમત રમવા માટે સરળ સૂચનાઓ વાંચે છે અને જૂથ સાથે તે રમે છે. </t>
  </si>
  <si>
    <t>ત્રણ અથવા ચાર અક્ષર વાળા શબ્દો ચોકસાઈથી લખેલ છે. ( શ્રુતલેખન)</t>
  </si>
  <si>
    <t>ચિત્રોને ક્રમમાં ગોઠવે છે અને તેની સાથે ટૂંકા વાક્યો લખે છે</t>
  </si>
  <si>
    <t>શબ્દો અને ટૂંકા વાક્યો લખીને ચિત્રનું વર્ણન કરે છે</t>
  </si>
  <si>
    <t xml:space="preserve">સરળ પ્રક્રિયાઓ માટે સહપાઠીઓ માટે ટૂંકી સૂચનાઓ લખે છે. </t>
  </si>
  <si>
    <t xml:space="preserve"> પુસ્તક પસંદ કરતી વખતે પોતાની પ્રાથમિકતા સમજાવે છે. </t>
  </si>
  <si>
    <t> નિયમિત અંતરાલ પરના નાના પુસ્તકો વાંચે છે.</t>
  </si>
  <si>
    <t> લક્ષણોને આધારે જ વસ્તુઓને જૂથમાં વર્ગીકૃત કરે છે. ( દા.ત આજુબાજુના પર્યાવરણમાં રહેતા પ્રાણીઓનું વર્ગીકૃત કરવા)</t>
  </si>
  <si>
    <t> ૯૯ સુધીની સંખ્યા ની ગણતરી કરે છે. ૯૯ સુધીની સંખ્યા દશના જૂથની પેટર્ન તરીકે સમજે  છે.</t>
  </si>
  <si>
    <t> ૦ થી ૯૯ની વચ્ચે માંથી આગળ અને પાછળની તરફ ગણતરી કરે છે.</t>
  </si>
  <si>
    <t> વસ્તુના વિવિધ ગુણધર્મો  ( દા.ત કદ/ લંબાઈ/ વજન / રંગ) આધારે વિવિધ ક્રમમાં વસ્તુના સરખા સમૂહને ગોઠવે છે.</t>
  </si>
  <si>
    <t> ૨૦ સુધીની સંખ્યાઓને અંકોમા  અને ૧૦ સુધીની સંખ્યાઓને શબ્દોમાં ઓળખે છે.</t>
  </si>
  <si>
    <t> ૨૦ સુધીની બે સંખ્યાઓને તુલના કરે છે. તેનાથી મોટી અથવા તેનાથી નાની જેવા શબ્દોનો ઉપયોગ કરે છે.</t>
  </si>
  <si>
    <t> મૂર્ત વસ્તુઓના ઉપયોગથી ૧૮ સુધીના સરવાળા કરે છે.</t>
  </si>
  <si>
    <t>મૂર્ત વસ્તુના ઉપયોગથી ૯  સુધીની બાદબાકી કરે છે.</t>
  </si>
  <si>
    <t> + - ની નિશાનીઓ ને ઓળખે છે. સંખ્યાઓના સરવાળા અને બાદબાકી વચ્ચે સંબંધ વિકસાવે છે.</t>
  </si>
  <si>
    <t> ગુણાકારની નિશાનીને ઓળખે છે નાની સંખ્યાના ગુણાકારના પ્રશ્નો ઉકેલે છે.</t>
  </si>
  <si>
    <t> ભાગાકારની નિશાની ઓળખે છે. ભાગાકાર ના પ્રશ્નો ઉકેલવા માટે પ્રયત્ન અને ભૂલ તેમજ જૂથમાં વહેંચણીનો ઉપયોગ કરે છે.</t>
  </si>
  <si>
    <t>અવકાશીય સંબંધના શબ્દો વિકસાવે છે અને તેનો ઉપયોગ કરે છે (દા ત. ઉપર, નીચે, ની ઉપર ,ની નીચે, અંદર, બહાર, ઉંચે,નીચે, નજીક, દૂર, પહેલા, પછી )</t>
  </si>
  <si>
    <t> વિવિધ ઘન આકારોની ભૌતિક વિશેષતા ઓનું અવલોકન કરે છે.( દડો ગબડે, બોક્સ સરકે)</t>
  </si>
  <si>
    <t>નજીક,દૂર , પાતળા, જાડા, લાંબા, ઊંચા, ટૂંકા,નીચા વચ્ચેનો તફાવત કરે છે.</t>
  </si>
  <si>
    <t xml:space="preserve">અસમાન એકમોના સંદર્ભમાં ટૂંકી લંબાઈને માપે છે. ( ગિલ્લી દંડા અને લખોટીની રમત) </t>
  </si>
  <si>
    <t> ટૂંકા અંતર અને લંબાઈ નો અંદાજ કાઢે છે. અસમાન અને બિન પ્રમાણિત એકમો નો ઉપયોગ કરીને ચકાસણી કરે છે. ( હાથની વેત, પગના પગલાં, આંગળી)</t>
  </si>
  <si>
    <t>તુલના કરે છે, હલકીથી ભારે વસ્તુઓ અથવા ભારેથી હલકી વસ્તુઓને ક્રમમાં મૂકે છે.</t>
  </si>
  <si>
    <t>કપ /ચમચી /  મગ જેવા એકસમાન બિન પ્રમાણિત એકમોનો ઉપયોગ કરીને પાત્રની ગુંજાશ નો અંદાજ કાઢે છે અને માપે છે. </t>
  </si>
  <si>
    <t xml:space="preserve">એક દિવસમાં બનતી ઘટનાઓનો ક્રમ અને પહેલા અને પછી જેવા શબ્દોનો ઉપયોગ કરીને ઘટનાઓ વચ્ચે તફાવત કરે છે. </t>
  </si>
  <si>
    <t>કુલ ૨૦ રૂપિયા થાય એ રીતે નોટ અથવા સિક્કા ભેગા કરે છે.</t>
  </si>
  <si>
    <t>આવી અલગ અલગ ફાઈલ તેમજ અપડેટ ફાઈલ મેળવવા નીચેની લિંક પર ક્લિક કરી વોટ્સ અપ ગ્રુપમાં જોઈન થઇ જાઓ.</t>
  </si>
  <si>
    <r>
      <t xml:space="preserve">9. જો તારીખ લખવામાં એરર આવે તો તમારા કમ્પ્યુટરનું તારીખ ફોરમેટ </t>
    </r>
    <r>
      <rPr>
        <b/>
        <sz val="14"/>
        <color rgb="FF0000FF"/>
        <rFont val="Calibri"/>
        <family val="2"/>
        <scheme val="minor"/>
      </rPr>
      <t>DD-MM-YYYY</t>
    </r>
    <r>
      <rPr>
        <b/>
        <sz val="14"/>
        <color theme="0"/>
        <rFont val="Calibri"/>
        <family val="2"/>
        <scheme val="minor"/>
      </rPr>
      <t xml:space="preserve"> કરી દો.</t>
    </r>
  </si>
  <si>
    <t>Current Version</t>
  </si>
  <si>
    <t>https://chat.whatsapp.com/DNQ8guLr9uGFARwSJZrYMu</t>
  </si>
  <si>
    <t>સોફ્ટવેર વાપરતી વખતે  આવતી સમસ્યાઓ અને તેની સામે નિવારણ</t>
  </si>
  <si>
    <t xml:space="preserve">સમસ્યા - જન્મ તારીખ DD MM YYYY પ્રમાણે લેતું નથી </t>
  </si>
  <si>
    <t>ઉકેલ - તમારા કોમ્પ્યુટરનું તારીખ નું ફોર્મેટ DD MM YYYY મુજબ કરો.</t>
  </si>
  <si>
    <t>સમસ્યા - પત્રક C મા ટકાવારી 100 કરતા વધારે બતાવે છે.</t>
  </si>
  <si>
    <t xml:space="preserve">ઉકેલ - નવી અદ્યતન ફાઈલ વાપરો. </t>
  </si>
  <si>
    <t>સમસ્યા - પત્રક F માં જિલ્લા શિક્ષણ સમિતિ ગાંધીનગર જ રહે છે</t>
  </si>
  <si>
    <t>ઉકેલ - નવી અદ્યતન ફાઈલ વાપરો.</t>
  </si>
  <si>
    <t xml:space="preserve">સમસ્યા - પત્રક C માં ટકાવારી અને પાસ નંબર પ્રિન્ટમાં આવતી નથી </t>
  </si>
  <si>
    <t>ઉકેલ - જીસીઇઆરટી ના નિયમ મુજબ તે પ્રિન્ટમાં લઈ શકાય નહીં.</t>
  </si>
  <si>
    <t>સમસ્યા - પત્રક C ના ફ્રન્ટ પેજમાં ગ્રેડ અલગ અલગ આવે છે.</t>
  </si>
  <si>
    <t>ઉકેલ - સત્ર 1 છે ત્યાં સત્ર 2 કરો.</t>
  </si>
  <si>
    <t>સમસ્યા - સત્ર 1 અને સત્ર 2 ના ગ્રેડ સરાસરી 0 કે ખોટી બતાવે છે.</t>
  </si>
  <si>
    <t>ઉકેલ - Data entry માં જઈ કુમાર/કન્યા અને સામાજિક જાતિ તમામ વિદ્યાર્થીની ભરો.</t>
  </si>
  <si>
    <t>સમસ્યા - પત્રક F માં ગુણ અલગ અલગ બતાવે છે.</t>
  </si>
  <si>
    <t xml:space="preserve">સમસ્યા - અલગ અલગ સીટમાં જવા માટેના બટન કામ કરતા નથી. </t>
  </si>
  <si>
    <t>ઉકેલ - Ms office excel વાપરો.</t>
  </si>
  <si>
    <t>સમસ્યા - ફોન્ટની સાઈઝ બહુ મોટી લાગે છે.</t>
  </si>
  <si>
    <t>ઉકેલ - તમારા કોમ્પ્યુટર કે લેપટોપમાં હોમ પેજ માં આપેલ Shree 750 otf ફોન્ટ ડાઉનલોડ કરી ઇન્સ્ટોલ કરો.</t>
  </si>
  <si>
    <t xml:space="preserve">સમસ્યા - પ્રિન્ટમાં કોઈ કોલમ કપાય છે </t>
  </si>
  <si>
    <t xml:space="preserve">ઉકેલ - પ્રિન્ટ પ્રિવ્યુ માં જઈ માર્જિન લાઈન ખેંચો. </t>
  </si>
  <si>
    <t>સમસ્યા - પરિણામ ફક્ત ગ્રેડ વાળું જોવે છે.</t>
  </si>
  <si>
    <t>ઉકેલ - પત્રક F પર આપેલ option માં જઈ Yes છે ત્યાં No કરો.</t>
  </si>
  <si>
    <t xml:space="preserve">સમસ્યા - બાલવાટિકા ધોરણ એક ધોરણ બે માં પ્રિન્ટ કોરી લેવી છે. </t>
  </si>
  <si>
    <t>ઉકેલ - જે તે શીટ પર છેલ્લે કાળા શેલ માં 1 છે તે દૂર કરો.</t>
  </si>
  <si>
    <t>સમસ્યા - પત્રક F માં વિદ્યાર્થીના નામ ઉપર હાથ પેન્સિલ લોગો આવે છે.</t>
  </si>
  <si>
    <t>ઉકેલ - નવી અધ્યતન ફાઈલ વાપરો.</t>
  </si>
  <si>
    <t>સમસ્યા - પત્રક C માં કુલ ટોટલ અને સરેરાશ ગ્રેડ #### આવે છે.</t>
  </si>
  <si>
    <t xml:space="preserve">ઉકેલ - તમામ વિષયના ગુણ અને પત્રક બી બંને સત્રના ગુણ દાખલ કરો. </t>
  </si>
  <si>
    <t xml:space="preserve">સમસ્યા - નવી ફાઈલ ક્યાંથી મેળવવી. </t>
  </si>
  <si>
    <t xml:space="preserve">ઉકેલ - https://drive.google.com/drive/folders/1ESFkaiN1x3GS5cKxuu_0V9wtz5isgUF4?usp=sharing </t>
  </si>
  <si>
    <t>ઉપરોક્ત લીંક થી બાલ વાટિકા થી ધોરણ આઠ સુધીના પરિણામ મળી રહેશે.</t>
  </si>
  <si>
    <t xml:space="preserve">Thanks </t>
  </si>
  <si>
    <t>By Brijesh Patel</t>
  </si>
  <si>
    <t>શાળાકીય સર્વગ્રાહી મૂલ્યાંકન</t>
  </si>
  <si>
    <t>( SCE )</t>
  </si>
  <si>
    <t xml:space="preserve">ખાસ નોંધ :- જી.સી.ઈ.આર.ટી. ના નિયમો અનુસાર આ પત્રક ફરજિયાત નથી. </t>
  </si>
  <si>
    <t xml:space="preserve">ધોરણ :- </t>
  </si>
  <si>
    <t xml:space="preserve">વર્ગ :- </t>
  </si>
  <si>
    <t xml:space="preserve">વર્ષ :- </t>
  </si>
  <si>
    <t xml:space="preserve">શાળા નું નામ </t>
  </si>
  <si>
    <t>:</t>
  </si>
  <si>
    <t xml:space="preserve">ગામ </t>
  </si>
  <si>
    <t xml:space="preserve">તાલુકો </t>
  </si>
  <si>
    <t xml:space="preserve">જીલ્લો </t>
  </si>
  <si>
    <t xml:space="preserve">પે. સેન્ટર </t>
  </si>
  <si>
    <t xml:space="preserve">પરિણામ તારીખ </t>
  </si>
  <si>
    <t>વર્ગ શિક્ષક નું નામ</t>
  </si>
  <si>
    <t xml:space="preserve">સી.આર.સી. </t>
  </si>
  <si>
    <t xml:space="preserve">રજિ. સંખ્યા </t>
  </si>
  <si>
    <t xml:space="preserve">મેળવેલ એકંદર ગ્રેડ </t>
  </si>
  <si>
    <t>D</t>
  </si>
  <si>
    <t>E</t>
  </si>
  <si>
    <t xml:space="preserve">કુમાર </t>
  </si>
  <si>
    <t xml:space="preserve">કન્યા </t>
  </si>
  <si>
    <t xml:space="preserve">અનુ. જાતિ </t>
  </si>
  <si>
    <t>અનુ. જન.
 જાતિ</t>
  </si>
  <si>
    <t xml:space="preserve">સામાજિક અને 
શૈક્ષણિક પછાત </t>
  </si>
  <si>
    <r>
      <rPr>
        <b/>
        <sz val="20"/>
        <color rgb="FFC00000"/>
        <rFont val="Wingdings"/>
        <charset val="2"/>
      </rPr>
      <t></t>
    </r>
    <r>
      <rPr>
        <b/>
        <sz val="20"/>
        <color rgb="FFC00000"/>
        <rFont val="SHREE_GUJ_OTF_0750"/>
        <charset val="1"/>
      </rPr>
      <t xml:space="preserve"> શાળાકીય સર્વગ્રાહી મૂલ્યાંકન </t>
    </r>
    <r>
      <rPr>
        <b/>
        <sz val="20"/>
        <color rgb="FFC00000"/>
        <rFont val="Wingdings"/>
        <charset val="2"/>
      </rPr>
      <t></t>
    </r>
  </si>
  <si>
    <t>વિદ્યાર્થીનું નામ :-</t>
  </si>
  <si>
    <t xml:space="preserve">માર્ક્સ જોઈએ છે ?:- </t>
  </si>
  <si>
    <t>હા</t>
  </si>
  <si>
    <t>હાજરી પત્રક નંબર :-</t>
  </si>
  <si>
    <t xml:space="preserve"> વિકલાંગ છે ?</t>
  </si>
  <si>
    <t>ના</t>
  </si>
  <si>
    <t>જી.આર.નંબર :-</t>
  </si>
  <si>
    <t>UID No :-</t>
  </si>
  <si>
    <t>વિકલાંગ છે ?</t>
  </si>
  <si>
    <t>જન્મ તારીખ :-</t>
  </si>
  <si>
    <t>વિષય</t>
  </si>
  <si>
    <t>કુલ ગુણ</t>
  </si>
  <si>
    <t>મેળવેલ ગુણ</t>
  </si>
  <si>
    <t>મેળવેલ ગ્રેડ</t>
  </si>
  <si>
    <t>વિષયના સંદર્ભમાં વિશેષ નોંધ</t>
  </si>
  <si>
    <t>ગુજરાતી</t>
  </si>
  <si>
    <t>ગણિત</t>
  </si>
  <si>
    <r>
      <t xml:space="preserve">વ્યક્તિત્વ વિકાસ </t>
    </r>
    <r>
      <rPr>
        <sz val="12"/>
        <color theme="1"/>
        <rFont val="SHREE_GUJ_OTF_0750"/>
        <charset val="1"/>
      </rPr>
      <t>(મરજિયાત)</t>
    </r>
  </si>
  <si>
    <t>મેળવેલ એકંદર કુલ</t>
  </si>
  <si>
    <t>મેળવેલ ટકા</t>
  </si>
  <si>
    <t>પરિણામ</t>
  </si>
  <si>
    <t>સ્થળ :-</t>
  </si>
  <si>
    <t>વાલીની સહી:-</t>
  </si>
  <si>
    <t>વર્ગ શિક્ષકની સહી</t>
  </si>
  <si>
    <t>આચાર્યની સહી</t>
  </si>
  <si>
    <t>રોલ નંબર</t>
  </si>
  <si>
    <t>વ્યક્તિત્વ વિકાસ</t>
  </si>
  <si>
    <t>યુનિક આઈડી નંબર</t>
  </si>
  <si>
    <t>કુલ કાર્ય દિવસ :-</t>
  </si>
  <si>
    <t>શાળા ઉઘડવાની તારીખ   :-</t>
  </si>
  <si>
    <t>09-06-2025</t>
  </si>
  <si>
    <t>શાળા ઉઘડવાનો સમય   :-</t>
  </si>
  <si>
    <t>07:00 AM</t>
  </si>
  <si>
    <r>
      <rPr>
        <b/>
        <sz val="18"/>
        <color rgb="FFFFFF00"/>
        <rFont val="SHREE_GUJ_OTF_0750"/>
        <charset val="1"/>
      </rPr>
      <t>ખાસ નોંધ :-</t>
    </r>
    <r>
      <rPr>
        <b/>
        <sz val="18"/>
        <color theme="0"/>
        <rFont val="SHREE_GUJ_OTF_0750"/>
        <charset val="1"/>
      </rPr>
      <t xml:space="preserve"> જી.સી.ઈ.આર.ટી. ના નિયમો અનુસાર આ પત્રક ફરજિયાત નથી.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</si>
</sst>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[$-14009]dd/mm/yyyy;@"/>
    <numFmt numFmtId="165" formatCode="dd/mm/yyyy;@"/>
    <numFmt numFmtId="166" formatCode="00"/>
    <numFmt numFmtId="167" formatCode="[$-14009]dd\-mm\-yyyy;@"/>
    <numFmt numFmtId="168" formatCode="[$-7000447]0"/>
    <numFmt numFmtId="169" formatCode="0.0"/>
  </numFmts>
  <fonts count="117">
    <font>
      <sz val="11"/>
      <color theme="1"/>
      <name val="Calibri"/>
      <family val="2"/>
      <scheme val="minor"/>
    </font>
    <font>
      <b/>
      <sz val="15"/>
      <color theme="1"/>
      <name val="SHREE_GUJ_OTF_0750"/>
      <charset val="1"/>
    </font>
    <font>
      <sz val="16"/>
      <color theme="1"/>
      <name val="SHREE_GUJ_OTF_0750"/>
      <charset val="1"/>
    </font>
    <font>
      <b/>
      <sz val="16"/>
      <color theme="1"/>
      <name val="SHREE_GUJ_OTF_0750"/>
      <charset val="1"/>
    </font>
    <font>
      <sz val="18"/>
      <color theme="1"/>
      <name val="SHREE_GUJ_OTF_0750"/>
      <charset val="1"/>
    </font>
    <font>
      <sz val="16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0"/>
      <color theme="1"/>
      <name val="SHREE_GUJ_OTF_0750"/>
      <charset val="1"/>
    </font>
    <font>
      <b/>
      <sz val="20"/>
      <color indexed="81"/>
      <name val="SHREE_GUJ_OTF_0750"/>
      <charset val="1"/>
    </font>
    <font>
      <b/>
      <sz val="12"/>
      <color theme="1"/>
      <name val="SHREE_GUJ_OTF_0750"/>
      <charset val="1"/>
    </font>
    <font>
      <b/>
      <sz val="14"/>
      <color theme="1"/>
      <name val="SHREE_GUJ_OTF_0750"/>
      <charset val="1"/>
    </font>
    <font>
      <sz val="22"/>
      <color theme="1"/>
      <name val="SHREE_GUJ_OTF_0750"/>
      <charset val="1"/>
    </font>
    <font>
      <sz val="13"/>
      <color theme="1"/>
      <name val="SHREE_GUJ_OTF_0750"/>
      <charset val="1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SHREE_GUJ_OTF_0750"/>
      <charset val="1"/>
    </font>
    <font>
      <sz val="10"/>
      <name val="Arial"/>
      <family val="2"/>
    </font>
    <font>
      <u/>
      <sz val="10"/>
      <color indexed="12"/>
      <name val="Arial"/>
      <family val="2"/>
    </font>
    <font>
      <b/>
      <sz val="18"/>
      <color theme="1"/>
      <name val="SHREE_GUJ_OTF_0750"/>
      <charset val="1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0"/>
      <name val="Calibri"/>
      <family val="2"/>
      <charset val="2"/>
      <scheme val="minor"/>
    </font>
    <font>
      <sz val="14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5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8"/>
      <color theme="0"/>
      <name val="SHREE_GUJ_OTF_0750"/>
      <charset val="1"/>
    </font>
    <font>
      <b/>
      <sz val="18"/>
      <color rgb="FFFFFF00"/>
      <name val="SHREE_GUJ_OTF_0750"/>
      <charset val="1"/>
    </font>
    <font>
      <b/>
      <sz val="12"/>
      <color theme="1"/>
      <name val="Times New Roman"/>
      <family val="1"/>
    </font>
    <font>
      <sz val="14"/>
      <color theme="1"/>
      <name val="Arial Unicode MS"/>
      <family val="2"/>
    </font>
    <font>
      <sz val="11"/>
      <color theme="1"/>
      <name val="Arial Unicode MS"/>
      <family val="2"/>
    </font>
    <font>
      <b/>
      <sz val="14"/>
      <color theme="1"/>
      <name val="Arial Unicode MS"/>
      <family val="2"/>
    </font>
    <font>
      <sz val="12"/>
      <color theme="1"/>
      <name val="Times New Roman"/>
      <family val="1"/>
    </font>
    <font>
      <sz val="14"/>
      <color theme="1"/>
      <name val="Times New Roman"/>
      <family val="1"/>
    </font>
    <font>
      <b/>
      <sz val="24"/>
      <color rgb="FFFF0000"/>
      <name val="SHREE_GUJ_OTF_0750"/>
      <charset val="1"/>
    </font>
    <font>
      <b/>
      <sz val="16"/>
      <color theme="1"/>
      <name val="Times New Roman"/>
      <family val="1"/>
    </font>
    <font>
      <b/>
      <sz val="18"/>
      <color theme="1"/>
      <name val="Times New Roman"/>
      <family val="1"/>
    </font>
    <font>
      <sz val="16"/>
      <color theme="1"/>
      <name val="Arial Unicode MS"/>
      <family val="2"/>
    </font>
    <font>
      <sz val="10"/>
      <color theme="1"/>
      <name val="Arial Unicode MS"/>
      <family val="2"/>
    </font>
    <font>
      <sz val="12"/>
      <color theme="1"/>
      <name val="Calibri Light"/>
      <family val="1"/>
      <scheme val="major"/>
    </font>
    <font>
      <sz val="12"/>
      <color theme="1"/>
      <name val="Arial Unicode MS"/>
      <family val="2"/>
    </font>
    <font>
      <b/>
      <sz val="20"/>
      <color theme="1"/>
      <name val="SHREE_GUJ_OTF_0750"/>
      <charset val="1"/>
    </font>
    <font>
      <b/>
      <sz val="20"/>
      <color rgb="FFC00000"/>
      <name val="SHREE_GUJ_OTF_0750"/>
      <charset val="1"/>
    </font>
    <font>
      <b/>
      <sz val="20"/>
      <color rgb="FF002060"/>
      <name val="SHREE_GUJ_OTF_0750"/>
      <charset val="1"/>
    </font>
    <font>
      <b/>
      <sz val="18"/>
      <color rgb="FF002060"/>
      <name val="SHREE_GUJ_OTF_0750"/>
      <charset val="1"/>
    </font>
    <font>
      <b/>
      <sz val="22"/>
      <color rgb="FF002060"/>
      <name val="SHREE_GUJ_OTF_0750"/>
      <charset val="1"/>
    </font>
    <font>
      <sz val="24"/>
      <color theme="1"/>
      <name val="SHREE_GUJ_OTF_0750"/>
      <charset val="1"/>
    </font>
    <font>
      <b/>
      <sz val="24"/>
      <color rgb="FFC00000"/>
      <name val="SHREE_GUJ_OTF_0750"/>
      <charset val="1"/>
    </font>
    <font>
      <b/>
      <sz val="18"/>
      <color rgb="FF006600"/>
      <name val="SHREE_GUJ_OTF_0750"/>
      <charset val="1"/>
    </font>
    <font>
      <b/>
      <sz val="14"/>
      <color rgb="FFC00000"/>
      <name val="SHREE_GUJ_OTF_0750"/>
      <charset val="1"/>
    </font>
    <font>
      <b/>
      <u/>
      <sz val="14"/>
      <color theme="1"/>
      <name val="Arial Unicode MS"/>
    </font>
    <font>
      <sz val="22"/>
      <color theme="0"/>
      <name val="SHREE_GUJ_OTF_0750"/>
      <charset val="1"/>
    </font>
    <font>
      <b/>
      <sz val="26"/>
      <name val="Times New Roman"/>
      <family val="1"/>
    </font>
    <font>
      <b/>
      <sz val="14"/>
      <color indexed="81"/>
      <name val="Tahoma"/>
      <family val="2"/>
    </font>
    <font>
      <sz val="12"/>
      <color theme="0"/>
      <name val="Calibri"/>
      <family val="2"/>
      <scheme val="minor"/>
    </font>
    <font>
      <b/>
      <sz val="16"/>
      <color rgb="FF002060"/>
      <name val="SHREE_GUJ_OTF_0750"/>
      <charset val="1"/>
    </font>
    <font>
      <b/>
      <u/>
      <sz val="26"/>
      <color rgb="FF002060"/>
      <name val="SHREE_GUJ_OTF_0750"/>
      <charset val="1"/>
    </font>
    <font>
      <b/>
      <u/>
      <sz val="24"/>
      <color rgb="FFC00000"/>
      <name val="SHREE_GUJ_OTF_0750"/>
      <charset val="1"/>
    </font>
    <font>
      <sz val="16"/>
      <color rgb="FF002060"/>
      <name val="Times New Roman"/>
      <family val="1"/>
    </font>
    <font>
      <b/>
      <sz val="16"/>
      <color rgb="FF660066"/>
      <name val="SHREE_GUJ_OTF_0750"/>
      <charset val="1"/>
    </font>
    <font>
      <sz val="16"/>
      <color theme="1"/>
      <name val="Times New Roman"/>
      <family val="1"/>
    </font>
    <font>
      <b/>
      <sz val="16"/>
      <color rgb="FFC00000"/>
      <name val="Times New Roman"/>
      <family val="1"/>
    </font>
    <font>
      <b/>
      <sz val="16"/>
      <color rgb="FF006600"/>
      <name val="SHREE_GUJ_OTF_0750"/>
      <charset val="1"/>
    </font>
    <font>
      <b/>
      <sz val="26"/>
      <color rgb="FF002060"/>
      <name val="SHREE_GUJ_OTF_0750"/>
      <charset val="1"/>
    </font>
    <font>
      <b/>
      <sz val="22"/>
      <color theme="1"/>
      <name val="Calibri"/>
      <family val="2"/>
      <scheme val="minor"/>
    </font>
    <font>
      <sz val="11"/>
      <color theme="1"/>
      <name val="SHREE_GUJ_OTF_0750"/>
      <charset val="1"/>
    </font>
    <font>
      <sz val="11"/>
      <color rgb="FFFF0000"/>
      <name val="Calibri"/>
      <family val="2"/>
      <scheme val="minor"/>
    </font>
    <font>
      <b/>
      <sz val="9"/>
      <color theme="1"/>
      <name val="SHREE_GUJ_OTF_0750"/>
      <charset val="1"/>
    </font>
    <font>
      <b/>
      <sz val="22"/>
      <color rgb="FFC00000"/>
      <name val="SHREE_GUJ_OTF_0750"/>
      <charset val="1"/>
    </font>
    <font>
      <sz val="12"/>
      <name val="SHREE_GUJ_OTF_0750"/>
      <charset val="1"/>
    </font>
    <font>
      <u/>
      <sz val="11"/>
      <color theme="10"/>
      <name val="Calibri"/>
      <family val="2"/>
      <scheme val="minor"/>
    </font>
    <font>
      <b/>
      <u/>
      <sz val="16"/>
      <color rgb="FF0000FF"/>
      <name val="Calibri"/>
      <family val="2"/>
      <scheme val="minor"/>
    </font>
    <font>
      <b/>
      <sz val="16"/>
      <color rgb="FF0000FF"/>
      <name val="Calibri"/>
      <family val="2"/>
      <scheme val="minor"/>
    </font>
    <font>
      <b/>
      <sz val="14"/>
      <color rgb="FF0000FF"/>
      <name val="Calibri"/>
      <family val="2"/>
      <scheme val="minor"/>
    </font>
    <font>
      <b/>
      <sz val="11"/>
      <color rgb="FFFFFF0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u/>
      <sz val="18"/>
      <color theme="1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6"/>
      <color rgb="FF006600"/>
      <name val="Calibri"/>
      <family val="2"/>
      <scheme val="minor"/>
    </font>
    <font>
      <b/>
      <sz val="16"/>
      <color rgb="FF660066"/>
      <name val="Calibri"/>
      <family val="2"/>
      <scheme val="minor"/>
    </font>
    <font>
      <sz val="11"/>
      <color theme="1"/>
      <name val="Shree-Guj-0768"/>
    </font>
    <font>
      <b/>
      <sz val="28"/>
      <color rgb="FF002060"/>
      <name val="SHREE_GUJ_OTF_0750"/>
      <charset val="1"/>
    </font>
    <font>
      <b/>
      <sz val="20"/>
      <color rgb="FF006600"/>
      <name val="Arial"/>
      <family val="2"/>
    </font>
    <font>
      <b/>
      <sz val="16"/>
      <color theme="0"/>
      <name val="SHREE_GUJ_OTF_0750"/>
      <charset val="1"/>
    </font>
    <font>
      <b/>
      <sz val="18"/>
      <color theme="1"/>
      <name val="Arial"/>
      <family val="2"/>
    </font>
    <font>
      <b/>
      <sz val="22"/>
      <color theme="1"/>
      <name val="SHREE_GUJ_OTF_0750"/>
      <charset val="1"/>
    </font>
    <font>
      <b/>
      <sz val="18"/>
      <color theme="1"/>
      <name val="SHREE_GUJ_OTF_0760"/>
      <charset val="1"/>
    </font>
    <font>
      <b/>
      <sz val="14"/>
      <color theme="1"/>
      <name val="SHREE_GUJ_OTF_0760"/>
      <charset val="1"/>
    </font>
    <font>
      <b/>
      <sz val="12"/>
      <color theme="1"/>
      <name val="Arial Black"/>
      <family val="2"/>
    </font>
    <font>
      <u/>
      <sz val="18"/>
      <color theme="1"/>
      <name val="SHREE_GUJ_OTF_0750"/>
      <charset val="1"/>
    </font>
    <font>
      <u/>
      <sz val="14"/>
      <color theme="1"/>
      <name val="Arial"/>
      <family val="2"/>
    </font>
    <font>
      <b/>
      <sz val="14"/>
      <color rgb="FF002060"/>
      <name val="SHREE_GUJ_OTF_0750"/>
      <charset val="1"/>
    </font>
    <font>
      <b/>
      <sz val="14"/>
      <color rgb="FF002060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2"/>
      <color theme="1"/>
      <name val="Shree-Guj-0768"/>
    </font>
    <font>
      <sz val="12"/>
      <color theme="1"/>
      <name val="Shree-Guj-0768"/>
    </font>
    <font>
      <b/>
      <sz val="12"/>
      <color rgb="FF002060"/>
      <name val="SHREE_GUJ_OTF_0750"/>
      <charset val="1"/>
    </font>
    <font>
      <b/>
      <sz val="24"/>
      <color rgb="FF002060"/>
      <name val="SHREE_GUJ_OTF_0750"/>
      <charset val="1"/>
    </font>
    <font>
      <b/>
      <sz val="20"/>
      <color rgb="FFC00000"/>
      <name val="Wingdings"/>
      <charset val="2"/>
    </font>
    <font>
      <b/>
      <u/>
      <sz val="16"/>
      <color theme="1"/>
      <name val="SHREE_GUJ_OTF_0750"/>
      <charset val="1"/>
    </font>
    <font>
      <b/>
      <sz val="36"/>
      <color theme="1"/>
      <name val="SHREE_GUJ_OTF_0750"/>
      <charset val="1"/>
    </font>
    <font>
      <b/>
      <u/>
      <sz val="16"/>
      <color theme="1"/>
      <name val="Arial"/>
      <family val="2"/>
    </font>
    <font>
      <sz val="14"/>
      <color theme="1"/>
      <name val="SHREE_GUJ_OTF_0750"/>
      <charset val="1"/>
    </font>
    <font>
      <b/>
      <u/>
      <sz val="12"/>
      <color theme="1"/>
      <name val="Arial"/>
      <family val="2"/>
    </font>
    <font>
      <u/>
      <sz val="12"/>
      <color theme="1"/>
      <name val="Arial"/>
      <family val="2"/>
    </font>
    <font>
      <b/>
      <sz val="16"/>
      <color rgb="FFFF0000"/>
      <name val="SHREE_GUJ_OTF_0750"/>
      <charset val="1"/>
    </font>
    <font>
      <b/>
      <u/>
      <sz val="14"/>
      <color theme="1"/>
      <name val="Arial"/>
      <family val="2"/>
    </font>
    <font>
      <b/>
      <sz val="11"/>
      <color rgb="FFC00000"/>
      <name val="SHREE_GUJ_OTF_0750"/>
      <charset val="1"/>
    </font>
    <font>
      <b/>
      <sz val="18"/>
      <color indexed="81"/>
      <name val="SHREE_GUJ_OTF_0750"/>
      <charset val="1"/>
    </font>
    <font>
      <sz val="18"/>
      <color theme="1"/>
      <name val="Times New Roman"/>
      <family val="1"/>
    </font>
  </fonts>
  <fills count="21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FF0066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003300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rgb="FF660066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66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8" tint="0.79998168889431442"/>
        <bgColor indexed="64"/>
      </patternFill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rgb="FFFFFF00"/>
      </left>
      <right/>
      <top style="medium">
        <color rgb="FFFFFF00"/>
      </top>
      <bottom style="medium">
        <color rgb="FFFFFF00"/>
      </bottom>
      <diagonal/>
    </border>
    <border>
      <left/>
      <right style="medium">
        <color rgb="FFFFFF00"/>
      </right>
      <top style="medium">
        <color rgb="FFFFFF00"/>
      </top>
      <bottom style="medium">
        <color rgb="FFFFFF00"/>
      </bottom>
      <diagonal/>
    </border>
    <border>
      <left style="thick">
        <color rgb="FFFFFF00"/>
      </left>
      <right style="thick">
        <color rgb="FFFFFF00"/>
      </right>
      <top style="thick">
        <color rgb="FFFFFF00"/>
      </top>
      <bottom style="thick">
        <color rgb="FFFFFF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auto="1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auto="1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ck">
        <color rgb="FFFFFF00"/>
      </left>
      <right style="thick">
        <color rgb="FFFFFF00"/>
      </right>
      <top style="thick">
        <color rgb="FFFFFF00"/>
      </top>
      <bottom/>
      <diagonal/>
    </border>
    <border>
      <left style="thick">
        <color rgb="FFFFFF00"/>
      </left>
      <right style="thick">
        <color rgb="FFFFFF00"/>
      </right>
      <top/>
      <bottom style="thick">
        <color rgb="FFFFFF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ck">
        <color auto="1"/>
      </top>
      <bottom/>
      <diagonal/>
    </border>
  </borders>
  <cellStyleXfs count="6">
    <xf numFmtId="0" fontId="0" fillId="0" borderId="0"/>
    <xf numFmtId="0" fontId="19" fillId="0" borderId="0"/>
    <xf numFmtId="0" fontId="16" fillId="0" borderId="0"/>
    <xf numFmtId="0" fontId="20" fillId="0" borderId="0" applyNumberFormat="0" applyFill="0" applyBorder="0" applyAlignment="0" applyProtection="0">
      <alignment vertical="top"/>
      <protection locked="0"/>
    </xf>
    <xf numFmtId="0" fontId="17" fillId="0" borderId="0"/>
    <xf numFmtId="0" fontId="75" fillId="0" borderId="0" applyNumberFormat="0" applyFill="0" applyBorder="0" applyAlignment="0" applyProtection="0"/>
  </cellStyleXfs>
  <cellXfs count="454">
    <xf numFmtId="0" fontId="0" fillId="0" borderId="0" xfId="0"/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 applyProtection="1">
      <alignment horizontal="left" vertical="center"/>
      <protection hidden="1"/>
    </xf>
    <xf numFmtId="164" fontId="7" fillId="0" borderId="1" xfId="0" applyNumberFormat="1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3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14" fontId="14" fillId="0" borderId="1" xfId="0" applyNumberFormat="1" applyFont="1" applyBorder="1" applyAlignment="1">
      <alignment horizontal="center" vertical="center"/>
    </xf>
    <xf numFmtId="0" fontId="18" fillId="0" borderId="1" xfId="0" applyFont="1" applyBorder="1" applyAlignment="1" applyProtection="1">
      <alignment horizontal="left" vertical="center"/>
      <protection hidden="1"/>
    </xf>
    <xf numFmtId="0" fontId="22" fillId="0" borderId="0" xfId="0" applyFont="1" applyProtection="1">
      <protection hidden="1"/>
    </xf>
    <xf numFmtId="0" fontId="0" fillId="0" borderId="0" xfId="0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4" fillId="0" borderId="0" xfId="0" applyFont="1" applyAlignment="1">
      <alignment vertical="justify" wrapText="1"/>
    </xf>
    <xf numFmtId="0" fontId="26" fillId="8" borderId="6" xfId="0" applyFont="1" applyFill="1" applyBorder="1" applyAlignment="1">
      <alignment horizontal="center" vertical="center"/>
    </xf>
    <xf numFmtId="0" fontId="26" fillId="8" borderId="7" xfId="0" applyFont="1" applyFill="1" applyBorder="1" applyAlignment="1">
      <alignment horizontal="left" vertical="center" wrapText="1"/>
    </xf>
    <xf numFmtId="0" fontId="7" fillId="0" borderId="0" xfId="0" applyFont="1"/>
    <xf numFmtId="0" fontId="27" fillId="9" borderId="8" xfId="0" applyFont="1" applyFill="1" applyBorder="1" applyAlignment="1">
      <alignment wrapText="1"/>
    </xf>
    <xf numFmtId="0" fontId="26" fillId="0" borderId="0" xfId="0" applyFont="1" applyAlignment="1">
      <alignment horizontal="center" vertical="center"/>
    </xf>
    <xf numFmtId="0" fontId="26" fillId="0" borderId="0" xfId="0" applyFont="1" applyAlignment="1">
      <alignment horizontal="left" vertical="center" wrapText="1"/>
    </xf>
    <xf numFmtId="0" fontId="26" fillId="0" borderId="0" xfId="0" applyFont="1" applyAlignment="1">
      <alignment wrapText="1"/>
    </xf>
    <xf numFmtId="0" fontId="26" fillId="10" borderId="6" xfId="0" applyFont="1" applyFill="1" applyBorder="1" applyAlignment="1">
      <alignment horizontal="center" vertical="center"/>
    </xf>
    <xf numFmtId="0" fontId="26" fillId="10" borderId="7" xfId="0" applyFont="1" applyFill="1" applyBorder="1" applyAlignment="1">
      <alignment horizontal="left" vertical="center" wrapText="1"/>
    </xf>
    <xf numFmtId="0" fontId="27" fillId="11" borderId="8" xfId="0" applyFont="1" applyFill="1" applyBorder="1" applyAlignment="1">
      <alignment vertical="justify" wrapText="1"/>
    </xf>
    <xf numFmtId="0" fontId="27" fillId="0" borderId="0" xfId="0" applyFont="1" applyAlignment="1">
      <alignment vertical="justify" wrapText="1"/>
    </xf>
    <xf numFmtId="0" fontId="26" fillId="6" borderId="6" xfId="0" applyFont="1" applyFill="1" applyBorder="1" applyAlignment="1">
      <alignment horizontal="center" vertical="center"/>
    </xf>
    <xf numFmtId="0" fontId="26" fillId="6" borderId="7" xfId="0" applyFont="1" applyFill="1" applyBorder="1" applyAlignment="1">
      <alignment horizontal="left" vertical="center" wrapText="1"/>
    </xf>
    <xf numFmtId="0" fontId="27" fillId="12" borderId="8" xfId="0" applyFont="1" applyFill="1" applyBorder="1" applyAlignment="1">
      <alignment vertical="justify" wrapText="1"/>
    </xf>
    <xf numFmtId="0" fontId="26" fillId="13" borderId="6" xfId="0" applyFont="1" applyFill="1" applyBorder="1" applyAlignment="1">
      <alignment horizontal="center" vertical="center"/>
    </xf>
    <xf numFmtId="0" fontId="26" fillId="13" borderId="7" xfId="0" applyFont="1" applyFill="1" applyBorder="1" applyAlignment="1">
      <alignment horizontal="left" vertical="center" wrapText="1"/>
    </xf>
    <xf numFmtId="0" fontId="27" fillId="8" borderId="8" xfId="0" applyFont="1" applyFill="1" applyBorder="1" applyAlignment="1">
      <alignment vertical="justify" wrapText="1"/>
    </xf>
    <xf numFmtId="0" fontId="26" fillId="14" borderId="6" xfId="0" applyFont="1" applyFill="1" applyBorder="1" applyAlignment="1">
      <alignment horizontal="center" vertical="center"/>
    </xf>
    <xf numFmtId="0" fontId="26" fillId="14" borderId="7" xfId="0" applyFont="1" applyFill="1" applyBorder="1" applyAlignment="1">
      <alignment horizontal="left" vertical="center" wrapText="1"/>
    </xf>
    <xf numFmtId="0" fontId="27" fillId="10" borderId="8" xfId="0" applyFont="1" applyFill="1" applyBorder="1" applyAlignment="1">
      <alignment vertical="justify" wrapText="1"/>
    </xf>
    <xf numFmtId="0" fontId="26" fillId="15" borderId="6" xfId="0" applyFont="1" applyFill="1" applyBorder="1" applyAlignment="1">
      <alignment horizontal="center" vertical="center"/>
    </xf>
    <xf numFmtId="0" fontId="26" fillId="15" borderId="7" xfId="0" applyFont="1" applyFill="1" applyBorder="1" applyAlignment="1">
      <alignment horizontal="left" vertical="center" wrapText="1"/>
    </xf>
    <xf numFmtId="0" fontId="27" fillId="6" borderId="8" xfId="0" applyFont="1" applyFill="1" applyBorder="1" applyAlignment="1">
      <alignment vertical="justify" wrapText="1"/>
    </xf>
    <xf numFmtId="0" fontId="27" fillId="14" borderId="8" xfId="0" applyFont="1" applyFill="1" applyBorder="1" applyAlignment="1">
      <alignment wrapText="1"/>
    </xf>
    <xf numFmtId="0" fontId="27" fillId="15" borderId="8" xfId="0" applyFont="1" applyFill="1" applyBorder="1" applyAlignment="1">
      <alignment wrapText="1"/>
    </xf>
    <xf numFmtId="0" fontId="28" fillId="0" borderId="0" xfId="0" applyFont="1" applyAlignment="1">
      <alignment vertical="top" wrapText="1"/>
    </xf>
    <xf numFmtId="0" fontId="0" fillId="0" borderId="0" xfId="0" applyAlignment="1">
      <alignment vertical="center"/>
    </xf>
    <xf numFmtId="0" fontId="23" fillId="0" borderId="0" xfId="0" applyFont="1"/>
    <xf numFmtId="14" fontId="23" fillId="5" borderId="0" xfId="0" applyNumberFormat="1" applyFont="1" applyFill="1"/>
    <xf numFmtId="14" fontId="0" fillId="7" borderId="0" xfId="0" applyNumberFormat="1" applyFill="1"/>
    <xf numFmtId="0" fontId="33" fillId="0" borderId="1" xfId="0" applyFont="1" applyBorder="1" applyAlignment="1" applyProtection="1">
      <alignment horizontal="center" vertical="center" wrapText="1"/>
      <protection hidden="1"/>
    </xf>
    <xf numFmtId="0" fontId="0" fillId="0" borderId="1" xfId="0" applyBorder="1" applyAlignment="1" applyProtection="1">
      <alignment horizontal="left" vertical="center"/>
      <protection hidden="1"/>
    </xf>
    <xf numFmtId="0" fontId="34" fillId="0" borderId="0" xfId="0" applyFont="1" applyAlignment="1" applyProtection="1">
      <alignment horizontal="center" vertical="center"/>
      <protection hidden="1"/>
    </xf>
    <xf numFmtId="0" fontId="35" fillId="0" borderId="0" xfId="0" applyFont="1" applyAlignment="1" applyProtection="1">
      <alignment vertical="center"/>
      <protection hidden="1"/>
    </xf>
    <xf numFmtId="0" fontId="35" fillId="0" borderId="0" xfId="0" applyFont="1" applyAlignment="1" applyProtection="1">
      <alignment horizontal="center" vertical="center"/>
      <protection hidden="1"/>
    </xf>
    <xf numFmtId="0" fontId="26" fillId="16" borderId="0" xfId="0" applyFont="1" applyFill="1" applyAlignment="1">
      <alignment horizontal="center" vertical="center"/>
    </xf>
    <xf numFmtId="0" fontId="26" fillId="16" borderId="0" xfId="0" applyFont="1" applyFill="1" applyAlignment="1">
      <alignment horizontal="left" vertical="center" wrapText="1"/>
    </xf>
    <xf numFmtId="0" fontId="22" fillId="16" borderId="0" xfId="0" applyFont="1" applyFill="1" applyAlignment="1">
      <alignment horizontal="center" vertical="center"/>
    </xf>
    <xf numFmtId="0" fontId="22" fillId="16" borderId="0" xfId="0" applyFont="1" applyFill="1" applyAlignment="1">
      <alignment horizontal="left" vertical="center" wrapText="1"/>
    </xf>
    <xf numFmtId="0" fontId="26" fillId="16" borderId="0" xfId="0" applyFont="1" applyFill="1"/>
    <xf numFmtId="0" fontId="22" fillId="16" borderId="0" xfId="0" applyFont="1" applyFill="1"/>
    <xf numFmtId="0" fontId="37" fillId="0" borderId="1" xfId="0" applyFont="1" applyBorder="1" applyAlignment="1" applyProtection="1">
      <alignment horizontal="center" vertical="center"/>
      <protection hidden="1"/>
    </xf>
    <xf numFmtId="0" fontId="38" fillId="0" borderId="1" xfId="0" applyFont="1" applyBorder="1" applyAlignment="1" applyProtection="1">
      <alignment horizontal="center" vertical="center"/>
      <protection hidden="1"/>
    </xf>
    <xf numFmtId="0" fontId="38" fillId="0" borderId="1" xfId="0" applyFont="1" applyBorder="1" applyAlignment="1">
      <alignment horizontal="center" vertical="center"/>
    </xf>
    <xf numFmtId="0" fontId="11" fillId="0" borderId="1" xfId="0" applyFont="1" applyBorder="1" applyAlignment="1" applyProtection="1">
      <alignment horizontal="center" textRotation="90" wrapText="1"/>
      <protection hidden="1"/>
    </xf>
    <xf numFmtId="0" fontId="40" fillId="0" borderId="1" xfId="0" applyFont="1" applyBorder="1" applyAlignment="1" applyProtection="1">
      <alignment horizontal="center" vertical="center" wrapText="1"/>
      <protection hidden="1"/>
    </xf>
    <xf numFmtId="0" fontId="34" fillId="0" borderId="0" xfId="0" applyFont="1" applyAlignment="1" applyProtection="1">
      <alignment vertical="center"/>
      <protection hidden="1"/>
    </xf>
    <xf numFmtId="0" fontId="34" fillId="0" borderId="0" xfId="0" applyFont="1" applyAlignment="1" applyProtection="1">
      <alignment horizontal="left" vertical="center" indent="1"/>
      <protection hidden="1"/>
    </xf>
    <xf numFmtId="166" fontId="38" fillId="0" borderId="30" xfId="0" applyNumberFormat="1" applyFont="1" applyBorder="1" applyAlignment="1" applyProtection="1">
      <alignment horizontal="center" vertical="center" wrapText="1"/>
      <protection hidden="1"/>
    </xf>
    <xf numFmtId="0" fontId="35" fillId="0" borderId="9" xfId="0" applyFont="1" applyBorder="1" applyProtection="1">
      <protection hidden="1"/>
    </xf>
    <xf numFmtId="0" fontId="35" fillId="0" borderId="20" xfId="0" applyFont="1" applyBorder="1" applyProtection="1">
      <protection hidden="1"/>
    </xf>
    <xf numFmtId="0" fontId="35" fillId="0" borderId="0" xfId="0" applyFont="1" applyProtection="1">
      <protection hidden="1"/>
    </xf>
    <xf numFmtId="0" fontId="42" fillId="0" borderId="0" xfId="0" applyFont="1" applyAlignment="1" applyProtection="1">
      <alignment horizontal="center"/>
      <protection hidden="1"/>
    </xf>
    <xf numFmtId="0" fontId="35" fillId="0" borderId="10" xfId="0" applyFont="1" applyBorder="1" applyProtection="1">
      <protection hidden="1"/>
    </xf>
    <xf numFmtId="0" fontId="45" fillId="0" borderId="18" xfId="0" applyFont="1" applyBorder="1" applyAlignment="1" applyProtection="1">
      <alignment horizontal="center" vertical="center"/>
      <protection hidden="1"/>
    </xf>
    <xf numFmtId="0" fontId="35" fillId="0" borderId="18" xfId="0" applyFont="1" applyBorder="1" applyAlignment="1" applyProtection="1">
      <alignment horizontal="center" vertical="center"/>
      <protection hidden="1"/>
    </xf>
    <xf numFmtId="0" fontId="45" fillId="0" borderId="5" xfId="0" applyFont="1" applyBorder="1" applyAlignment="1" applyProtection="1">
      <alignment vertical="top" wrapText="1"/>
      <protection hidden="1"/>
    </xf>
    <xf numFmtId="0" fontId="45" fillId="0" borderId="0" xfId="0" applyFont="1" applyAlignment="1" applyProtection="1">
      <alignment vertical="top" wrapText="1"/>
      <protection hidden="1"/>
    </xf>
    <xf numFmtId="0" fontId="35" fillId="0" borderId="21" xfId="0" applyFont="1" applyBorder="1" applyProtection="1">
      <protection hidden="1"/>
    </xf>
    <xf numFmtId="0" fontId="35" fillId="0" borderId="22" xfId="0" applyFont="1" applyBorder="1" applyProtection="1">
      <protection hidden="1"/>
    </xf>
    <xf numFmtId="0" fontId="43" fillId="0" borderId="0" xfId="0" applyFont="1" applyAlignment="1" applyProtection="1">
      <alignment horizontal="left" vertical="center"/>
      <protection hidden="1"/>
    </xf>
    <xf numFmtId="0" fontId="35" fillId="0" borderId="9" xfId="0" applyFont="1" applyBorder="1" applyAlignment="1" applyProtection="1">
      <alignment vertical="center"/>
      <protection hidden="1"/>
    </xf>
    <xf numFmtId="0" fontId="35" fillId="0" borderId="20" xfId="0" applyFont="1" applyBorder="1" applyAlignment="1" applyProtection="1">
      <alignment horizontal="center" vertical="center"/>
      <protection hidden="1"/>
    </xf>
    <xf numFmtId="0" fontId="45" fillId="0" borderId="0" xfId="0" applyFont="1" applyAlignment="1" applyProtection="1">
      <alignment horizontal="left" vertical="center"/>
      <protection hidden="1"/>
    </xf>
    <xf numFmtId="0" fontId="35" fillId="0" borderId="21" xfId="0" applyFont="1" applyBorder="1" applyAlignment="1" applyProtection="1">
      <alignment vertical="center"/>
      <protection hidden="1"/>
    </xf>
    <xf numFmtId="0" fontId="35" fillId="0" borderId="22" xfId="0" applyFont="1" applyBorder="1" applyAlignment="1" applyProtection="1">
      <alignment vertical="center"/>
      <protection hidden="1"/>
    </xf>
    <xf numFmtId="0" fontId="11" fillId="0" borderId="1" xfId="0" applyFont="1" applyBorder="1" applyAlignment="1" applyProtection="1">
      <alignment horizontal="center" vertical="center"/>
      <protection hidden="1"/>
    </xf>
    <xf numFmtId="0" fontId="0" fillId="0" borderId="20" xfId="0" applyBorder="1"/>
    <xf numFmtId="0" fontId="0" fillId="0" borderId="22" xfId="0" applyBorder="1"/>
    <xf numFmtId="0" fontId="3" fillId="0" borderId="0" xfId="0" applyFont="1" applyAlignment="1" applyProtection="1">
      <alignment horizontal="center" vertical="center"/>
      <protection hidden="1"/>
    </xf>
    <xf numFmtId="0" fontId="3" fillId="0" borderId="0" xfId="0" applyFont="1" applyAlignment="1" applyProtection="1">
      <alignment horizontal="right" vertical="center"/>
      <protection hidden="1"/>
    </xf>
    <xf numFmtId="0" fontId="35" fillId="0" borderId="34" xfId="0" applyFont="1" applyBorder="1" applyAlignment="1" applyProtection="1">
      <alignment horizontal="center" vertical="center"/>
      <protection hidden="1"/>
    </xf>
    <xf numFmtId="0" fontId="4" fillId="0" borderId="0" xfId="0" applyFont="1" applyAlignment="1" applyProtection="1">
      <alignment vertical="center"/>
      <protection hidden="1"/>
    </xf>
    <xf numFmtId="0" fontId="35" fillId="0" borderId="35" xfId="0" applyFont="1" applyBorder="1" applyAlignment="1" applyProtection="1">
      <alignment vertical="center"/>
      <protection hidden="1"/>
    </xf>
    <xf numFmtId="0" fontId="45" fillId="0" borderId="35" xfId="0" applyFont="1" applyBorder="1" applyAlignment="1" applyProtection="1">
      <alignment horizontal="left" vertical="center"/>
      <protection hidden="1"/>
    </xf>
    <xf numFmtId="0" fontId="35" fillId="0" borderId="34" xfId="0" applyFont="1" applyBorder="1" applyAlignment="1" applyProtection="1">
      <alignment vertical="center"/>
      <protection hidden="1"/>
    </xf>
    <xf numFmtId="0" fontId="3" fillId="0" borderId="2" xfId="0" applyFont="1" applyBorder="1" applyAlignment="1" applyProtection="1">
      <alignment horizontal="center" vertical="center"/>
      <protection hidden="1"/>
    </xf>
    <xf numFmtId="0" fontId="44" fillId="0" borderId="2" xfId="0" applyFont="1" applyBorder="1" applyAlignment="1" applyProtection="1">
      <alignment horizontal="center" vertical="center"/>
      <protection hidden="1"/>
    </xf>
    <xf numFmtId="0" fontId="11" fillId="0" borderId="3" xfId="0" applyFont="1" applyBorder="1" applyAlignment="1" applyProtection="1">
      <alignment horizontal="center" vertical="center"/>
      <protection hidden="1"/>
    </xf>
    <xf numFmtId="0" fontId="0" fillId="0" borderId="35" xfId="0" applyBorder="1"/>
    <xf numFmtId="0" fontId="44" fillId="0" borderId="32" xfId="0" applyFont="1" applyBorder="1" applyAlignment="1" applyProtection="1">
      <alignment horizontal="center" vertical="center"/>
      <protection hidden="1"/>
    </xf>
    <xf numFmtId="0" fontId="35" fillId="0" borderId="31" xfId="0" applyFont="1" applyBorder="1" applyAlignment="1" applyProtection="1">
      <alignment vertical="top"/>
      <protection locked="0"/>
    </xf>
    <xf numFmtId="0" fontId="35" fillId="0" borderId="5" xfId="0" applyFont="1" applyBorder="1" applyAlignment="1" applyProtection="1">
      <alignment vertical="top"/>
      <protection locked="0"/>
    </xf>
    <xf numFmtId="0" fontId="35" fillId="0" borderId="32" xfId="0" applyFont="1" applyBorder="1" applyAlignment="1" applyProtection="1">
      <alignment vertical="top"/>
      <protection locked="0"/>
    </xf>
    <xf numFmtId="0" fontId="35" fillId="0" borderId="33" xfId="0" applyFont="1" applyBorder="1" applyAlignment="1" applyProtection="1">
      <alignment vertical="top"/>
      <protection locked="0"/>
    </xf>
    <xf numFmtId="0" fontId="35" fillId="0" borderId="0" xfId="0" applyFont="1" applyAlignment="1" applyProtection="1">
      <alignment vertical="top"/>
      <protection locked="0"/>
    </xf>
    <xf numFmtId="0" fontId="35" fillId="0" borderId="24" xfId="0" applyFont="1" applyBorder="1" applyAlignment="1" applyProtection="1">
      <alignment vertical="top"/>
      <protection locked="0"/>
    </xf>
    <xf numFmtId="0" fontId="35" fillId="0" borderId="19" xfId="0" applyFont="1" applyBorder="1" applyAlignment="1" applyProtection="1">
      <alignment vertical="top"/>
      <protection locked="0"/>
    </xf>
    <xf numFmtId="0" fontId="35" fillId="0" borderId="4" xfId="0" applyFont="1" applyBorder="1" applyAlignment="1" applyProtection="1">
      <alignment vertical="top"/>
      <protection locked="0"/>
    </xf>
    <xf numFmtId="0" fontId="35" fillId="0" borderId="25" xfId="0" applyFont="1" applyBorder="1" applyAlignment="1" applyProtection="1">
      <alignment vertical="top"/>
      <protection locked="0"/>
    </xf>
    <xf numFmtId="0" fontId="0" fillId="0" borderId="18" xfId="0" applyBorder="1"/>
    <xf numFmtId="0" fontId="35" fillId="0" borderId="34" xfId="0" applyFont="1" applyBorder="1" applyProtection="1">
      <protection hidden="1"/>
    </xf>
    <xf numFmtId="0" fontId="42" fillId="0" borderId="35" xfId="0" applyFont="1" applyBorder="1" applyAlignment="1" applyProtection="1">
      <alignment horizontal="center"/>
      <protection hidden="1"/>
    </xf>
    <xf numFmtId="0" fontId="35" fillId="0" borderId="35" xfId="0" applyFont="1" applyBorder="1" applyAlignment="1" applyProtection="1">
      <alignment horizontal="center" vertical="center"/>
      <protection hidden="1"/>
    </xf>
    <xf numFmtId="0" fontId="35" fillId="0" borderId="35" xfId="0" applyFont="1" applyBorder="1" applyProtection="1">
      <protection hidden="1"/>
    </xf>
    <xf numFmtId="0" fontId="42" fillId="0" borderId="35" xfId="0" applyFont="1" applyBorder="1" applyProtection="1">
      <protection hidden="1"/>
    </xf>
    <xf numFmtId="0" fontId="34" fillId="0" borderId="35" xfId="0" applyFont="1" applyBorder="1" applyAlignment="1" applyProtection="1">
      <alignment horizontal="center" vertical="center"/>
      <protection hidden="1"/>
    </xf>
    <xf numFmtId="0" fontId="49" fillId="0" borderId="15" xfId="0" applyFont="1" applyBorder="1" applyAlignment="1" applyProtection="1">
      <alignment horizontal="center" vertical="center"/>
      <protection hidden="1"/>
    </xf>
    <xf numFmtId="0" fontId="49" fillId="0" borderId="19" xfId="0" applyFont="1" applyBorder="1" applyAlignment="1" applyProtection="1">
      <alignment horizontal="center" vertical="center" wrapText="1"/>
      <protection hidden="1"/>
    </xf>
    <xf numFmtId="0" fontId="50" fillId="0" borderId="25" xfId="0" applyFont="1" applyBorder="1" applyAlignment="1" applyProtection="1">
      <alignment horizontal="center" vertical="center"/>
      <protection hidden="1"/>
    </xf>
    <xf numFmtId="0" fontId="50" fillId="0" borderId="15" xfId="0" applyFont="1" applyBorder="1" applyAlignment="1" applyProtection="1">
      <alignment horizontal="center" vertical="center"/>
      <protection hidden="1"/>
    </xf>
    <xf numFmtId="0" fontId="38" fillId="0" borderId="25" xfId="0" applyFont="1" applyBorder="1" applyAlignment="1" applyProtection="1">
      <alignment horizontal="center" vertical="center"/>
      <protection hidden="1"/>
    </xf>
    <xf numFmtId="0" fontId="38" fillId="0" borderId="2" xfId="0" applyFont="1" applyBorder="1" applyAlignment="1" applyProtection="1">
      <alignment horizontal="center" vertical="center"/>
      <protection hidden="1"/>
    </xf>
    <xf numFmtId="0" fontId="41" fillId="0" borderId="1" xfId="0" applyFont="1" applyBorder="1" applyAlignment="1" applyProtection="1">
      <alignment horizontal="center" vertical="center"/>
      <protection hidden="1"/>
    </xf>
    <xf numFmtId="0" fontId="41" fillId="0" borderId="3" xfId="0" applyFont="1" applyBorder="1" applyAlignment="1" applyProtection="1">
      <alignment horizontal="center" vertical="center"/>
      <protection hidden="1"/>
    </xf>
    <xf numFmtId="0" fontId="54" fillId="0" borderId="0" xfId="0" applyFont="1" applyAlignment="1" applyProtection="1">
      <alignment horizontal="right" vertical="center" wrapText="1"/>
      <protection hidden="1"/>
    </xf>
    <xf numFmtId="14" fontId="55" fillId="0" borderId="0" xfId="0" applyNumberFormat="1" applyFont="1" applyAlignment="1" applyProtection="1">
      <alignment horizontal="left" vertical="center" wrapText="1"/>
      <protection hidden="1"/>
    </xf>
    <xf numFmtId="0" fontId="51" fillId="0" borderId="1" xfId="0" applyFont="1" applyBorder="1" applyAlignment="1">
      <alignment horizontal="left" vertical="center"/>
    </xf>
    <xf numFmtId="0" fontId="4" fillId="0" borderId="4" xfId="0" applyFont="1" applyBorder="1" applyAlignment="1" applyProtection="1">
      <alignment horizontal="left"/>
      <protection hidden="1"/>
    </xf>
    <xf numFmtId="0" fontId="41" fillId="0" borderId="23" xfId="0" applyFont="1" applyBorder="1" applyAlignment="1" applyProtection="1">
      <alignment horizontal="center" vertical="center"/>
      <protection hidden="1"/>
    </xf>
    <xf numFmtId="0" fontId="41" fillId="0" borderId="31" xfId="0" applyFont="1" applyBorder="1" applyAlignment="1" applyProtection="1">
      <alignment horizontal="center" vertical="center"/>
      <protection hidden="1"/>
    </xf>
    <xf numFmtId="0" fontId="59" fillId="16" borderId="0" xfId="0" applyFont="1" applyFill="1"/>
    <xf numFmtId="0" fontId="22" fillId="16" borderId="0" xfId="0" applyFont="1" applyFill="1" applyAlignment="1" applyProtection="1">
      <alignment horizontal="center" vertical="center"/>
      <protection hidden="1"/>
    </xf>
    <xf numFmtId="0" fontId="38" fillId="0" borderId="4" xfId="0" applyFont="1" applyBorder="1" applyAlignment="1" applyProtection="1">
      <alignment horizontal="left" vertical="center"/>
      <protection hidden="1"/>
    </xf>
    <xf numFmtId="0" fontId="41" fillId="0" borderId="17" xfId="0" applyFont="1" applyBorder="1" applyAlignment="1" applyProtection="1">
      <alignment horizontal="left" vertical="center"/>
      <protection hidden="1"/>
    </xf>
    <xf numFmtId="0" fontId="59" fillId="16" borderId="0" xfId="0" applyFont="1" applyFill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left" vertical="center"/>
      <protection hidden="1"/>
    </xf>
    <xf numFmtId="0" fontId="4" fillId="0" borderId="4" xfId="0" applyFont="1" applyBorder="1" applyAlignment="1" applyProtection="1">
      <alignment horizontal="left" vertical="center"/>
      <protection hidden="1"/>
    </xf>
    <xf numFmtId="0" fontId="60" fillId="0" borderId="0" xfId="0" applyFont="1" applyAlignment="1" applyProtection="1">
      <alignment horizontal="right"/>
      <protection hidden="1"/>
    </xf>
    <xf numFmtId="0" fontId="38" fillId="0" borderId="0" xfId="0" applyFont="1" applyProtection="1">
      <protection hidden="1"/>
    </xf>
    <xf numFmtId="166" fontId="63" fillId="0" borderId="14" xfId="0" applyNumberFormat="1" applyFont="1" applyBorder="1" applyAlignment="1" applyProtection="1">
      <alignment horizontal="center" vertical="center" wrapText="1"/>
      <protection hidden="1"/>
    </xf>
    <xf numFmtId="0" fontId="38" fillId="0" borderId="42" xfId="0" applyFont="1" applyBorder="1" applyAlignment="1" applyProtection="1">
      <alignment horizontal="center" vertical="center"/>
      <protection hidden="1"/>
    </xf>
    <xf numFmtId="0" fontId="38" fillId="0" borderId="44" xfId="0" applyFont="1" applyBorder="1" applyAlignment="1" applyProtection="1">
      <alignment horizontal="center" vertical="center"/>
      <protection hidden="1"/>
    </xf>
    <xf numFmtId="0" fontId="38" fillId="0" borderId="17" xfId="0" applyFont="1" applyBorder="1" applyAlignment="1" applyProtection="1">
      <alignment horizontal="center" vertical="center"/>
      <protection hidden="1"/>
    </xf>
    <xf numFmtId="0" fontId="38" fillId="0" borderId="45" xfId="0" applyFont="1" applyBorder="1" applyAlignment="1" applyProtection="1">
      <alignment horizontal="center" vertical="center"/>
      <protection hidden="1"/>
    </xf>
    <xf numFmtId="166" fontId="66" fillId="0" borderId="14" xfId="0" applyNumberFormat="1" applyFont="1" applyBorder="1" applyAlignment="1" applyProtection="1">
      <alignment horizontal="center" vertical="center" wrapText="1"/>
      <protection hidden="1"/>
    </xf>
    <xf numFmtId="0" fontId="67" fillId="0" borderId="1" xfId="0" applyFont="1" applyBorder="1" applyAlignment="1" applyProtection="1">
      <alignment horizontal="center" vertical="center" wrapText="1"/>
      <protection hidden="1"/>
    </xf>
    <xf numFmtId="0" fontId="4" fillId="0" borderId="0" xfId="0" applyFont="1" applyAlignment="1" applyProtection="1">
      <alignment horizontal="left"/>
      <protection hidden="1"/>
    </xf>
    <xf numFmtId="0" fontId="4" fillId="0" borderId="0" xfId="0" applyFont="1" applyProtection="1">
      <protection hidden="1"/>
    </xf>
    <xf numFmtId="0" fontId="0" fillId="0" borderId="0" xfId="0" applyProtection="1">
      <protection hidden="1"/>
    </xf>
    <xf numFmtId="0" fontId="40" fillId="0" borderId="0" xfId="0" applyFont="1" applyAlignment="1" applyProtection="1">
      <alignment horizontal="left"/>
      <protection hidden="1"/>
    </xf>
    <xf numFmtId="0" fontId="36" fillId="0" borderId="0" xfId="0" applyFont="1" applyAlignment="1" applyProtection="1">
      <alignment horizontal="right"/>
      <protection hidden="1"/>
    </xf>
    <xf numFmtId="165" fontId="65" fillId="0" borderId="0" xfId="0" applyNumberFormat="1" applyFont="1" applyAlignment="1" applyProtection="1">
      <alignment horizontal="left"/>
      <protection hidden="1"/>
    </xf>
    <xf numFmtId="0" fontId="41" fillId="0" borderId="15" xfId="0" applyFont="1" applyBorder="1" applyAlignment="1" applyProtection="1">
      <alignment horizontal="center" vertical="center"/>
      <protection hidden="1"/>
    </xf>
    <xf numFmtId="0" fontId="41" fillId="0" borderId="19" xfId="0" applyFont="1" applyBorder="1" applyAlignment="1" applyProtection="1">
      <alignment horizontal="center" vertical="center"/>
      <protection hidden="1"/>
    </xf>
    <xf numFmtId="0" fontId="69" fillId="0" borderId="0" xfId="0" applyFont="1" applyAlignment="1">
      <alignment horizontal="center" vertical="center"/>
    </xf>
    <xf numFmtId="0" fontId="70" fillId="0" borderId="1" xfId="0" applyFont="1" applyBorder="1" applyAlignment="1" applyProtection="1">
      <alignment horizontal="left" vertical="center"/>
      <protection hidden="1"/>
    </xf>
    <xf numFmtId="0" fontId="72" fillId="0" borderId="1" xfId="0" applyFont="1" applyBorder="1" applyAlignment="1" applyProtection="1">
      <alignment horizontal="center" textRotation="90" wrapText="1"/>
      <protection hidden="1"/>
    </xf>
    <xf numFmtId="0" fontId="71" fillId="0" borderId="0" xfId="0" applyFont="1"/>
    <xf numFmtId="0" fontId="35" fillId="0" borderId="18" xfId="0" applyFont="1" applyBorder="1" applyProtection="1">
      <protection hidden="1"/>
    </xf>
    <xf numFmtId="0" fontId="41" fillId="0" borderId="1" xfId="0" applyFont="1" applyBorder="1" applyAlignment="1" applyProtection="1">
      <alignment vertical="center"/>
      <protection hidden="1"/>
    </xf>
    <xf numFmtId="0" fontId="41" fillId="0" borderId="29" xfId="0" applyFont="1" applyBorder="1" applyAlignment="1" applyProtection="1">
      <alignment horizontal="center" vertical="center"/>
      <protection hidden="1"/>
    </xf>
    <xf numFmtId="0" fontId="41" fillId="0" borderId="29" xfId="0" applyFont="1" applyBorder="1" applyAlignment="1" applyProtection="1">
      <alignment vertical="center"/>
      <protection hidden="1"/>
    </xf>
    <xf numFmtId="0" fontId="74" fillId="0" borderId="19" xfId="0" applyFont="1" applyBorder="1" applyAlignment="1" applyProtection="1">
      <alignment horizontal="left" vertical="center" wrapText="1"/>
      <protection hidden="1"/>
    </xf>
    <xf numFmtId="0" fontId="74" fillId="0" borderId="3" xfId="0" applyFont="1" applyBorder="1" applyAlignment="1" applyProtection="1">
      <alignment horizontal="left" vertical="center" wrapText="1"/>
      <protection hidden="1"/>
    </xf>
    <xf numFmtId="0" fontId="74" fillId="0" borderId="1" xfId="0" applyFont="1" applyBorder="1" applyAlignment="1" applyProtection="1">
      <alignment horizontal="left" vertical="center" wrapText="1"/>
      <protection hidden="1"/>
    </xf>
    <xf numFmtId="0" fontId="74" fillId="0" borderId="15" xfId="0" applyFont="1" applyBorder="1" applyAlignment="1" applyProtection="1">
      <alignment horizontal="left" vertical="center" wrapText="1"/>
      <protection hidden="1"/>
    </xf>
    <xf numFmtId="0" fontId="38" fillId="0" borderId="28" xfId="0" applyFont="1" applyBorder="1" applyAlignment="1" applyProtection="1">
      <alignment horizontal="center" vertical="center"/>
      <protection hidden="1"/>
    </xf>
    <xf numFmtId="0" fontId="22" fillId="0" borderId="0" xfId="0" applyFont="1"/>
    <xf numFmtId="0" fontId="4" fillId="0" borderId="1" xfId="0" applyFont="1" applyBorder="1" applyAlignment="1">
      <alignment horizontal="left" vertical="center"/>
    </xf>
    <xf numFmtId="0" fontId="79" fillId="4" borderId="0" xfId="0" applyFont="1" applyFill="1" applyAlignment="1">
      <alignment horizontal="right" vertical="center" wrapText="1"/>
    </xf>
    <xf numFmtId="14" fontId="23" fillId="0" borderId="0" xfId="0" applyNumberFormat="1" applyFont="1"/>
    <xf numFmtId="14" fontId="0" fillId="0" borderId="0" xfId="0" applyNumberFormat="1"/>
    <xf numFmtId="0" fontId="17" fillId="0" borderId="0" xfId="0" applyFont="1"/>
    <xf numFmtId="0" fontId="83" fillId="0" borderId="0" xfId="0" applyFont="1"/>
    <xf numFmtId="0" fontId="84" fillId="0" borderId="0" xfId="0" applyFont="1"/>
    <xf numFmtId="0" fontId="85" fillId="0" borderId="0" xfId="0" applyFont="1"/>
    <xf numFmtId="0" fontId="86" fillId="0" borderId="0" xfId="0" applyFont="1"/>
    <xf numFmtId="0" fontId="3" fillId="0" borderId="0" xfId="0" applyFont="1" applyAlignment="1">
      <alignment horizontal="right" vertical="center"/>
    </xf>
    <xf numFmtId="0" fontId="48" fillId="0" borderId="0" xfId="0" applyFont="1" applyAlignment="1">
      <alignment vertical="center"/>
    </xf>
    <xf numFmtId="0" fontId="21" fillId="0" borderId="0" xfId="0" applyFont="1" applyAlignment="1">
      <alignment horizontal="right" vertical="center"/>
    </xf>
    <xf numFmtId="0" fontId="11" fillId="0" borderId="0" xfId="0" applyFont="1"/>
    <xf numFmtId="0" fontId="92" fillId="0" borderId="0" xfId="0" applyFont="1" applyAlignment="1">
      <alignment horizontal="center" vertical="center"/>
    </xf>
    <xf numFmtId="0" fontId="93" fillId="0" borderId="0" xfId="0" applyFont="1" applyAlignment="1">
      <alignment vertical="center"/>
    </xf>
    <xf numFmtId="0" fontId="93" fillId="0" borderId="0" xfId="0" applyFont="1" applyAlignment="1">
      <alignment horizontal="left"/>
    </xf>
    <xf numFmtId="0" fontId="93" fillId="0" borderId="0" xfId="0" applyFont="1" applyAlignment="1">
      <alignment horizontal="right" vertical="center"/>
    </xf>
    <xf numFmtId="0" fontId="93" fillId="0" borderId="0" xfId="0" applyFont="1" applyAlignment="1">
      <alignment horizontal="left" vertical="center"/>
    </xf>
    <xf numFmtId="0" fontId="94" fillId="0" borderId="0" xfId="0" applyFont="1" applyAlignment="1">
      <alignment horizontal="center" vertical="center"/>
    </xf>
    <xf numFmtId="0" fontId="86" fillId="0" borderId="0" xfId="0" applyFont="1" applyAlignment="1">
      <alignment textRotation="90"/>
    </xf>
    <xf numFmtId="0" fontId="97" fillId="0" borderId="28" xfId="0" applyFont="1" applyBorder="1" applyAlignment="1">
      <alignment horizontal="center" vertical="center" textRotation="90"/>
    </xf>
    <xf numFmtId="0" fontId="97" fillId="0" borderId="1" xfId="0" applyFont="1" applyBorder="1" applyAlignment="1">
      <alignment horizontal="center" vertical="center" textRotation="90"/>
    </xf>
    <xf numFmtId="0" fontId="97" fillId="0" borderId="29" xfId="0" applyFont="1" applyBorder="1" applyAlignment="1">
      <alignment horizontal="center" vertical="center" textRotation="90"/>
    </xf>
    <xf numFmtId="0" fontId="97" fillId="0" borderId="3" xfId="0" applyFont="1" applyBorder="1" applyAlignment="1">
      <alignment horizontal="center" vertical="center" textRotation="90"/>
    </xf>
    <xf numFmtId="0" fontId="97" fillId="0" borderId="53" xfId="0" applyFont="1" applyBorder="1" applyAlignment="1">
      <alignment horizontal="right" vertical="center"/>
    </xf>
    <xf numFmtId="0" fontId="99" fillId="0" borderId="28" xfId="0" applyFont="1" applyBorder="1" applyAlignment="1" applyProtection="1">
      <alignment horizontal="center" vertical="center"/>
      <protection hidden="1"/>
    </xf>
    <xf numFmtId="0" fontId="99" fillId="0" borderId="1" xfId="0" applyFont="1" applyBorder="1" applyAlignment="1" applyProtection="1">
      <alignment horizontal="center" vertical="center"/>
      <protection hidden="1"/>
    </xf>
    <xf numFmtId="0" fontId="100" fillId="0" borderId="29" xfId="0" applyFont="1" applyBorder="1" applyAlignment="1" applyProtection="1">
      <alignment horizontal="center" vertical="center"/>
      <protection hidden="1"/>
    </xf>
    <xf numFmtId="0" fontId="100" fillId="0" borderId="3" xfId="0" applyFont="1" applyBorder="1" applyAlignment="1" applyProtection="1">
      <alignment horizontal="center" vertical="center"/>
      <protection hidden="1"/>
    </xf>
    <xf numFmtId="0" fontId="101" fillId="0" borderId="53" xfId="0" applyFont="1" applyBorder="1" applyAlignment="1">
      <alignment horizontal="center" vertical="center"/>
    </xf>
    <xf numFmtId="0" fontId="97" fillId="0" borderId="53" xfId="0" applyFont="1" applyBorder="1" applyAlignment="1">
      <alignment horizontal="right" vertical="center" wrapText="1"/>
    </xf>
    <xf numFmtId="0" fontId="102" fillId="0" borderId="53" xfId="0" applyFont="1" applyBorder="1" applyAlignment="1">
      <alignment horizontal="center" vertical="center"/>
    </xf>
    <xf numFmtId="0" fontId="103" fillId="0" borderId="53" xfId="0" applyFont="1" applyBorder="1" applyAlignment="1">
      <alignment horizontal="right" vertical="center" wrapText="1"/>
    </xf>
    <xf numFmtId="0" fontId="86" fillId="0" borderId="0" xfId="0" applyFont="1" applyAlignment="1">
      <alignment vertical="center"/>
    </xf>
    <xf numFmtId="0" fontId="50" fillId="0" borderId="55" xfId="0" applyFont="1" applyBorder="1" applyAlignment="1">
      <alignment horizontal="right" vertical="center"/>
    </xf>
    <xf numFmtId="0" fontId="100" fillId="0" borderId="13" xfId="0" applyFont="1" applyBorder="1" applyAlignment="1" applyProtection="1">
      <alignment horizontal="center" vertical="center"/>
      <protection hidden="1"/>
    </xf>
    <xf numFmtId="0" fontId="100" fillId="0" borderId="14" xfId="0" applyFont="1" applyBorder="1" applyAlignment="1" applyProtection="1">
      <alignment horizontal="center" vertical="center"/>
      <protection hidden="1"/>
    </xf>
    <xf numFmtId="0" fontId="100" fillId="0" borderId="30" xfId="0" applyFont="1" applyBorder="1" applyAlignment="1" applyProtection="1">
      <alignment horizontal="center" vertical="center"/>
      <protection hidden="1"/>
    </xf>
    <xf numFmtId="0" fontId="100" fillId="0" borderId="56" xfId="0" applyFont="1" applyBorder="1" applyAlignment="1" applyProtection="1">
      <alignment horizontal="center" vertical="center"/>
      <protection hidden="1"/>
    </xf>
    <xf numFmtId="0" fontId="100" fillId="0" borderId="55" xfId="0" applyFont="1" applyBorder="1" applyAlignment="1">
      <alignment horizontal="center" vertical="center"/>
    </xf>
    <xf numFmtId="0" fontId="0" fillId="0" borderId="31" xfId="0" applyBorder="1"/>
    <xf numFmtId="0" fontId="0" fillId="0" borderId="5" xfId="0" applyBorder="1"/>
    <xf numFmtId="0" fontId="0" fillId="0" borderId="32" xfId="0" applyBorder="1"/>
    <xf numFmtId="0" fontId="0" fillId="0" borderId="33" xfId="0" applyBorder="1"/>
    <xf numFmtId="0" fontId="0" fillId="0" borderId="24" xfId="0" applyBorder="1"/>
    <xf numFmtId="0" fontId="2" fillId="0" borderId="0" xfId="0" applyFont="1" applyAlignment="1">
      <alignment horizontal="center" vertical="center"/>
    </xf>
    <xf numFmtId="0" fontId="106" fillId="0" borderId="0" xfId="0" applyFont="1" applyAlignment="1" applyProtection="1">
      <alignment horizontal="left" vertical="center"/>
      <protection hidden="1"/>
    </xf>
    <xf numFmtId="0" fontId="5" fillId="0" borderId="0" xfId="0" applyFont="1"/>
    <xf numFmtId="0" fontId="89" fillId="4" borderId="0" xfId="0" applyFont="1" applyFill="1" applyAlignment="1">
      <alignment horizontal="right" vertical="center"/>
    </xf>
    <xf numFmtId="0" fontId="107" fillId="5" borderId="0" xfId="0" applyFont="1" applyFill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108" fillId="0" borderId="0" xfId="0" applyFont="1" applyAlignment="1" applyProtection="1">
      <alignment horizontal="left" vertical="center"/>
      <protection hidden="1"/>
    </xf>
    <xf numFmtId="0" fontId="109" fillId="0" borderId="0" xfId="0" applyFont="1" applyAlignment="1">
      <alignment vertical="center"/>
    </xf>
    <xf numFmtId="0" fontId="108" fillId="5" borderId="0" xfId="0" applyFont="1" applyFill="1" applyAlignment="1" applyProtection="1">
      <alignment horizontal="left" vertical="center"/>
      <protection hidden="1"/>
    </xf>
    <xf numFmtId="0" fontId="108" fillId="18" borderId="0" xfId="0" applyFont="1" applyFill="1" applyAlignment="1" applyProtection="1">
      <alignment horizontal="left" vertical="center"/>
      <protection hidden="1"/>
    </xf>
    <xf numFmtId="0" fontId="3" fillId="5" borderId="0" xfId="0" applyFont="1" applyFill="1" applyAlignment="1">
      <alignment horizontal="right" vertical="center"/>
    </xf>
    <xf numFmtId="0" fontId="110" fillId="0" borderId="0" xfId="0" applyFont="1" applyAlignment="1" applyProtection="1">
      <alignment horizontal="left" vertical="center"/>
      <protection hidden="1"/>
    </xf>
    <xf numFmtId="0" fontId="23" fillId="0" borderId="0" xfId="0" applyFont="1" applyAlignment="1">
      <alignment vertical="center"/>
    </xf>
    <xf numFmtId="0" fontId="111" fillId="0" borderId="0" xfId="0" applyFont="1" applyAlignment="1" applyProtection="1">
      <alignment horizontal="left" vertical="center"/>
      <protection hidden="1"/>
    </xf>
    <xf numFmtId="0" fontId="3" fillId="18" borderId="0" xfId="0" applyFont="1" applyFill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3" fillId="20" borderId="1" xfId="0" applyFont="1" applyFill="1" applyBorder="1" applyAlignment="1">
      <alignment horizontal="center" vertical="center"/>
    </xf>
    <xf numFmtId="0" fontId="3" fillId="20" borderId="1" xfId="0" applyFont="1" applyFill="1" applyBorder="1" applyAlignment="1">
      <alignment horizontal="center" vertical="center" wrapText="1"/>
    </xf>
    <xf numFmtId="168" fontId="2" fillId="0" borderId="1" xfId="0" applyNumberFormat="1" applyFont="1" applyBorder="1" applyAlignment="1">
      <alignment horizontal="center" vertical="center"/>
    </xf>
    <xf numFmtId="0" fontId="65" fillId="0" borderId="1" xfId="0" applyFont="1" applyBorder="1" applyAlignment="1" applyProtection="1">
      <alignment horizontal="center" vertical="center"/>
      <protection hidden="1"/>
    </xf>
    <xf numFmtId="0" fontId="2" fillId="0" borderId="1" xfId="0" applyFont="1" applyBorder="1" applyAlignment="1" applyProtection="1">
      <alignment vertical="center" wrapText="1"/>
      <protection hidden="1"/>
    </xf>
    <xf numFmtId="0" fontId="66" fillId="0" borderId="1" xfId="0" applyFont="1" applyBorder="1" applyAlignment="1" applyProtection="1">
      <alignment horizontal="center" vertical="center"/>
      <protection hidden="1"/>
    </xf>
    <xf numFmtId="0" fontId="3" fillId="0" borderId="3" xfId="0" applyFont="1" applyBorder="1" applyAlignment="1">
      <alignment horizontal="center" vertical="center"/>
    </xf>
    <xf numFmtId="0" fontId="2" fillId="0" borderId="16" xfId="0" applyFont="1" applyBorder="1" applyAlignment="1">
      <alignment horizontal="right" vertical="center"/>
    </xf>
    <xf numFmtId="0" fontId="5" fillId="0" borderId="16" xfId="0" applyFont="1" applyBorder="1"/>
    <xf numFmtId="0" fontId="0" fillId="0" borderId="19" xfId="0" applyBorder="1"/>
    <xf numFmtId="0" fontId="0" fillId="0" borderId="4" xfId="0" applyBorder="1"/>
    <xf numFmtId="0" fontId="0" fillId="0" borderId="25" xfId="0" applyBorder="1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Protection="1">
      <protection hidden="1"/>
    </xf>
    <xf numFmtId="14" fontId="0" fillId="0" borderId="1" xfId="0" applyNumberFormat="1" applyBorder="1" applyProtection="1">
      <protection hidden="1"/>
    </xf>
    <xf numFmtId="0" fontId="116" fillId="0" borderId="1" xfId="0" applyFont="1" applyBorder="1" applyAlignment="1">
      <alignment horizontal="center" vertical="center"/>
    </xf>
    <xf numFmtId="49" fontId="17" fillId="0" borderId="1" xfId="0" applyNumberFormat="1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/>
    </xf>
    <xf numFmtId="0" fontId="22" fillId="0" borderId="0" xfId="0" applyFont="1" applyAlignment="1" applyProtection="1">
      <alignment horizontal="left" vertical="center"/>
      <protection hidden="1"/>
    </xf>
    <xf numFmtId="0" fontId="57" fillId="5" borderId="0" xfId="0" applyFont="1" applyFill="1" applyAlignment="1">
      <alignment horizontal="left" vertical="center" wrapText="1"/>
    </xf>
    <xf numFmtId="0" fontId="38" fillId="0" borderId="17" xfId="0" applyFont="1" applyBorder="1" applyAlignment="1" applyProtection="1">
      <alignment horizontal="left"/>
      <protection hidden="1"/>
    </xf>
    <xf numFmtId="169" fontId="80" fillId="18" borderId="0" xfId="0" applyNumberFormat="1" applyFont="1" applyFill="1" applyAlignment="1">
      <alignment horizontal="center" vertical="center" wrapText="1"/>
    </xf>
    <xf numFmtId="0" fontId="29" fillId="0" borderId="0" xfId="0" applyFont="1" applyAlignment="1">
      <alignment horizontal="center" vertical="center" wrapText="1"/>
    </xf>
    <xf numFmtId="0" fontId="30" fillId="0" borderId="0" xfId="0" applyFont="1" applyAlignment="1">
      <alignment horizontal="center"/>
    </xf>
    <xf numFmtId="0" fontId="27" fillId="0" borderId="0" xfId="0" applyFont="1" applyAlignment="1">
      <alignment horizontal="center" vertical="center"/>
    </xf>
    <xf numFmtId="0" fontId="76" fillId="0" borderId="0" xfId="5" applyFont="1" applyFill="1" applyBorder="1" applyAlignment="1">
      <alignment vertical="center" wrapText="1"/>
    </xf>
    <xf numFmtId="0" fontId="77" fillId="0" borderId="0" xfId="0" applyFont="1" applyAlignment="1">
      <alignment vertical="center" wrapText="1"/>
    </xf>
    <xf numFmtId="0" fontId="27" fillId="17" borderId="48" xfId="0" applyFont="1" applyFill="1" applyBorder="1" applyAlignment="1">
      <alignment horizontal="left" vertical="center" wrapText="1"/>
    </xf>
    <xf numFmtId="0" fontId="27" fillId="17" borderId="49" xfId="0" applyFont="1" applyFill="1" applyBorder="1" applyAlignment="1">
      <alignment horizontal="left" vertical="center" wrapText="1"/>
    </xf>
    <xf numFmtId="0" fontId="30" fillId="12" borderId="9" xfId="0" applyFont="1" applyFill="1" applyBorder="1" applyAlignment="1">
      <alignment horizontal="center" vertical="center" wrapText="1"/>
    </xf>
    <xf numFmtId="0" fontId="30" fillId="12" borderId="47" xfId="0" applyFont="1" applyFill="1" applyBorder="1" applyAlignment="1">
      <alignment horizontal="center" vertical="center" wrapText="1"/>
    </xf>
    <xf numFmtId="0" fontId="30" fillId="12" borderId="20" xfId="0" applyFont="1" applyFill="1" applyBorder="1" applyAlignment="1">
      <alignment horizontal="center" vertical="center" wrapText="1"/>
    </xf>
    <xf numFmtId="0" fontId="30" fillId="12" borderId="10" xfId="0" applyFont="1" applyFill="1" applyBorder="1" applyAlignment="1">
      <alignment horizontal="center" vertical="center" wrapText="1"/>
    </xf>
    <xf numFmtId="0" fontId="30" fillId="12" borderId="0" xfId="0" applyFont="1" applyFill="1" applyAlignment="1">
      <alignment horizontal="center" vertical="center" wrapText="1"/>
    </xf>
    <xf numFmtId="0" fontId="30" fillId="12" borderId="18" xfId="0" applyFont="1" applyFill="1" applyBorder="1" applyAlignment="1">
      <alignment horizontal="center" vertical="center" wrapText="1"/>
    </xf>
    <xf numFmtId="0" fontId="30" fillId="12" borderId="21" xfId="0" applyFont="1" applyFill="1" applyBorder="1" applyAlignment="1">
      <alignment horizontal="center" vertical="center" wrapText="1"/>
    </xf>
    <xf numFmtId="0" fontId="30" fillId="12" borderId="16" xfId="0" applyFont="1" applyFill="1" applyBorder="1" applyAlignment="1">
      <alignment horizontal="center" vertical="center" wrapText="1"/>
    </xf>
    <xf numFmtId="0" fontId="30" fillId="12" borderId="22" xfId="0" applyFont="1" applyFill="1" applyBorder="1" applyAlignment="1">
      <alignment horizontal="center" vertical="center" wrapText="1"/>
    </xf>
    <xf numFmtId="0" fontId="81" fillId="5" borderId="10" xfId="5" applyFont="1" applyFill="1" applyBorder="1" applyAlignment="1">
      <alignment horizontal="center" vertical="center" wrapText="1"/>
    </xf>
    <xf numFmtId="0" fontId="81" fillId="5" borderId="0" xfId="5" applyFont="1" applyFill="1" applyBorder="1" applyAlignment="1">
      <alignment horizontal="center" vertical="center" wrapText="1"/>
    </xf>
    <xf numFmtId="0" fontId="81" fillId="5" borderId="18" xfId="5" applyFont="1" applyFill="1" applyBorder="1" applyAlignment="1">
      <alignment horizontal="center" vertical="center" wrapText="1"/>
    </xf>
    <xf numFmtId="0" fontId="81" fillId="5" borderId="21" xfId="5" applyFont="1" applyFill="1" applyBorder="1" applyAlignment="1">
      <alignment horizontal="center" vertical="center" wrapText="1"/>
    </xf>
    <xf numFmtId="0" fontId="81" fillId="5" borderId="16" xfId="5" applyFont="1" applyFill="1" applyBorder="1" applyAlignment="1">
      <alignment horizontal="center" vertical="center" wrapText="1"/>
    </xf>
    <xf numFmtId="0" fontId="81" fillId="5" borderId="22" xfId="5" applyFont="1" applyFill="1" applyBorder="1" applyAlignment="1">
      <alignment horizontal="center" vertical="center" wrapText="1"/>
    </xf>
    <xf numFmtId="0" fontId="82" fillId="4" borderId="0" xfId="0" applyFont="1" applyFill="1" applyAlignment="1">
      <alignment horizont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31" fillId="4" borderId="5" xfId="0" applyFont="1" applyFill="1" applyBorder="1" applyAlignment="1">
      <alignment horizontal="center" vertical="center"/>
    </xf>
    <xf numFmtId="0" fontId="31" fillId="4" borderId="4" xfId="0" applyFont="1" applyFill="1" applyBorder="1" applyAlignment="1">
      <alignment horizontal="center" vertical="center"/>
    </xf>
    <xf numFmtId="0" fontId="11" fillId="0" borderId="1" xfId="0" applyFont="1" applyBorder="1" applyAlignment="1" applyProtection="1">
      <alignment horizontal="center" vertical="center" wrapText="1"/>
      <protection hidden="1"/>
    </xf>
    <xf numFmtId="0" fontId="21" fillId="0" borderId="1" xfId="0" applyFont="1" applyBorder="1" applyAlignment="1" applyProtection="1">
      <alignment horizontal="center" vertical="center" textRotation="90" wrapText="1"/>
      <protection hidden="1"/>
    </xf>
    <xf numFmtId="0" fontId="21" fillId="0" borderId="1" xfId="0" applyFont="1" applyBorder="1" applyAlignment="1" applyProtection="1">
      <alignment horizontal="center" vertical="center" wrapText="1"/>
      <protection hidden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0" fontId="21" fillId="0" borderId="1" xfId="2" applyFont="1" applyBorder="1" applyAlignment="1" applyProtection="1">
      <alignment horizontal="center" vertical="center"/>
      <protection hidden="1"/>
    </xf>
    <xf numFmtId="0" fontId="39" fillId="0" borderId="4" xfId="0" applyFont="1" applyBorder="1" applyAlignment="1" applyProtection="1">
      <alignment horizontal="center" vertical="center"/>
      <protection hidden="1"/>
    </xf>
    <xf numFmtId="0" fontId="21" fillId="0" borderId="23" xfId="0" applyFont="1" applyBorder="1" applyAlignment="1" applyProtection="1">
      <alignment horizontal="center" vertical="center" wrapText="1"/>
      <protection hidden="1"/>
    </xf>
    <xf numFmtId="0" fontId="21" fillId="0" borderId="15" xfId="0" applyFont="1" applyBorder="1" applyAlignment="1" applyProtection="1">
      <alignment horizontal="center" vertical="center" wrapText="1"/>
      <protection hidden="1"/>
    </xf>
    <xf numFmtId="0" fontId="31" fillId="19" borderId="0" xfId="0" applyFont="1" applyFill="1" applyAlignment="1">
      <alignment horizontal="center" vertical="center" wrapText="1"/>
    </xf>
    <xf numFmtId="0" fontId="2" fillId="0" borderId="17" xfId="0" applyFont="1" applyBorder="1" applyAlignment="1" applyProtection="1">
      <alignment horizontal="left" vertical="center" indent="1"/>
      <protection hidden="1"/>
    </xf>
    <xf numFmtId="0" fontId="2" fillId="0" borderId="2" xfId="0" applyFont="1" applyBorder="1" applyAlignment="1" applyProtection="1">
      <alignment horizontal="left" vertical="center" indent="1"/>
      <protection hidden="1"/>
    </xf>
    <xf numFmtId="166" fontId="65" fillId="0" borderId="1" xfId="0" applyNumberFormat="1" applyFont="1" applyBorder="1" applyAlignment="1" applyProtection="1">
      <alignment horizontal="center" vertical="center"/>
      <protection locked="0"/>
    </xf>
    <xf numFmtId="166" fontId="65" fillId="0" borderId="29" xfId="0" applyNumberFormat="1" applyFont="1" applyBorder="1" applyAlignment="1" applyProtection="1">
      <alignment horizontal="center" vertical="center"/>
      <protection locked="0"/>
    </xf>
    <xf numFmtId="0" fontId="2" fillId="0" borderId="45" xfId="0" applyFont="1" applyBorder="1" applyAlignment="1" applyProtection="1">
      <alignment horizontal="left" vertical="center" indent="1"/>
      <protection hidden="1"/>
    </xf>
    <xf numFmtId="0" fontId="2" fillId="0" borderId="46" xfId="0" applyFont="1" applyBorder="1" applyAlignment="1" applyProtection="1">
      <alignment horizontal="left" vertical="center" indent="1"/>
      <protection hidden="1"/>
    </xf>
    <xf numFmtId="166" fontId="65" fillId="0" borderId="14" xfId="0" applyNumberFormat="1" applyFont="1" applyBorder="1" applyAlignment="1" applyProtection="1">
      <alignment horizontal="center" vertical="center"/>
      <protection locked="0"/>
    </xf>
    <xf numFmtId="166" fontId="65" fillId="0" borderId="30" xfId="0" applyNumberFormat="1" applyFont="1" applyBorder="1" applyAlignment="1" applyProtection="1">
      <alignment horizontal="center" vertical="center"/>
      <protection locked="0"/>
    </xf>
    <xf numFmtId="0" fontId="65" fillId="0" borderId="14" xfId="0" applyFont="1" applyBorder="1" applyAlignment="1" applyProtection="1">
      <alignment vertical="center"/>
      <protection hidden="1"/>
    </xf>
    <xf numFmtId="0" fontId="65" fillId="0" borderId="30" xfId="0" applyFont="1" applyBorder="1" applyAlignment="1" applyProtection="1">
      <alignment vertical="center"/>
      <protection hidden="1"/>
    </xf>
    <xf numFmtId="0" fontId="65" fillId="0" borderId="1" xfId="0" applyFont="1" applyBorder="1" applyAlignment="1" applyProtection="1">
      <alignment vertical="center"/>
      <protection hidden="1"/>
    </xf>
    <xf numFmtId="0" fontId="65" fillId="0" borderId="29" xfId="0" applyFont="1" applyBorder="1" applyAlignment="1" applyProtection="1">
      <alignment vertical="center"/>
      <protection hidden="1"/>
    </xf>
    <xf numFmtId="166" fontId="65" fillId="0" borderId="3" xfId="0" applyNumberFormat="1" applyFont="1" applyBorder="1" applyAlignment="1" applyProtection="1">
      <alignment horizontal="center" vertical="center"/>
      <protection locked="0"/>
    </xf>
    <xf numFmtId="166" fontId="65" fillId="0" borderId="43" xfId="0" applyNumberFormat="1" applyFont="1" applyBorder="1" applyAlignment="1" applyProtection="1">
      <alignment horizontal="center" vertical="center"/>
      <protection locked="0"/>
    </xf>
    <xf numFmtId="0" fontId="67" fillId="0" borderId="12" xfId="0" applyFont="1" applyBorder="1" applyAlignment="1" applyProtection="1">
      <alignment horizontal="center" vertical="center" wrapText="1"/>
      <protection hidden="1"/>
    </xf>
    <xf numFmtId="0" fontId="60" fillId="0" borderId="0" xfId="0" applyFont="1" applyAlignment="1" applyProtection="1">
      <alignment horizontal="right"/>
      <protection hidden="1"/>
    </xf>
    <xf numFmtId="0" fontId="4" fillId="0" borderId="4" xfId="0" applyFont="1" applyBorder="1" applyAlignment="1" applyProtection="1">
      <alignment horizontal="left"/>
      <protection hidden="1"/>
    </xf>
    <xf numFmtId="0" fontId="67" fillId="0" borderId="27" xfId="0" applyFont="1" applyBorder="1" applyAlignment="1" applyProtection="1">
      <alignment horizontal="center" vertical="center" wrapText="1"/>
      <protection hidden="1"/>
    </xf>
    <xf numFmtId="0" fontId="67" fillId="0" borderId="29" xfId="0" applyFont="1" applyBorder="1" applyAlignment="1" applyProtection="1">
      <alignment horizontal="center" vertical="center" wrapText="1"/>
      <protection hidden="1"/>
    </xf>
    <xf numFmtId="0" fontId="60" fillId="0" borderId="13" xfId="0" applyFont="1" applyBorder="1" applyAlignment="1" applyProtection="1">
      <alignment horizontal="center" vertical="center" wrapText="1"/>
      <protection hidden="1"/>
    </xf>
    <xf numFmtId="0" fontId="60" fillId="0" borderId="14" xfId="0" applyFont="1" applyBorder="1" applyAlignment="1" applyProtection="1">
      <alignment horizontal="center" vertical="center" wrapText="1"/>
      <protection hidden="1"/>
    </xf>
    <xf numFmtId="0" fontId="64" fillId="0" borderId="39" xfId="0" applyFont="1" applyBorder="1" applyAlignment="1" applyProtection="1">
      <alignment horizontal="center" vertical="center"/>
      <protection hidden="1"/>
    </xf>
    <xf numFmtId="0" fontId="64" fillId="0" borderId="40" xfId="0" applyFont="1" applyBorder="1" applyAlignment="1" applyProtection="1">
      <alignment horizontal="center" vertical="center"/>
      <protection hidden="1"/>
    </xf>
    <xf numFmtId="0" fontId="64" fillId="0" borderId="41" xfId="0" applyFont="1" applyBorder="1" applyAlignment="1" applyProtection="1">
      <alignment horizontal="center" vertical="center"/>
      <protection hidden="1"/>
    </xf>
    <xf numFmtId="0" fontId="64" fillId="0" borderId="12" xfId="0" applyFont="1" applyBorder="1" applyAlignment="1" applyProtection="1">
      <alignment horizontal="center" vertical="center"/>
      <protection hidden="1"/>
    </xf>
    <xf numFmtId="0" fontId="64" fillId="0" borderId="27" xfId="0" applyFont="1" applyBorder="1" applyAlignment="1" applyProtection="1">
      <alignment horizontal="center" vertical="center"/>
      <protection hidden="1"/>
    </xf>
    <xf numFmtId="0" fontId="64" fillId="0" borderId="40" xfId="0" applyFont="1" applyBorder="1" applyAlignment="1" applyProtection="1">
      <alignment horizontal="center" vertical="center" wrapText="1"/>
      <protection hidden="1"/>
    </xf>
    <xf numFmtId="0" fontId="64" fillId="0" borderId="41" xfId="0" applyFont="1" applyBorder="1" applyAlignment="1" applyProtection="1">
      <alignment horizontal="center" vertical="center" wrapText="1"/>
      <protection hidden="1"/>
    </xf>
    <xf numFmtId="0" fontId="67" fillId="0" borderId="11" xfId="0" applyFont="1" applyBorder="1" applyAlignment="1" applyProtection="1">
      <alignment horizontal="center" vertical="center" wrapText="1"/>
      <protection hidden="1"/>
    </xf>
    <xf numFmtId="0" fontId="67" fillId="0" borderId="28" xfId="0" applyFont="1" applyBorder="1" applyAlignment="1" applyProtection="1">
      <alignment horizontal="center" vertical="center" wrapText="1"/>
      <protection hidden="1"/>
    </xf>
    <xf numFmtId="0" fontId="67" fillId="0" borderId="1" xfId="0" applyFont="1" applyBorder="1" applyAlignment="1" applyProtection="1">
      <alignment horizontal="center" vertical="center" wrapText="1"/>
      <protection hidden="1"/>
    </xf>
    <xf numFmtId="0" fontId="40" fillId="0" borderId="4" xfId="0" applyFont="1" applyBorder="1" applyAlignment="1" applyProtection="1">
      <alignment horizontal="left"/>
      <protection hidden="1"/>
    </xf>
    <xf numFmtId="165" fontId="65" fillId="0" borderId="4" xfId="0" applyNumberFormat="1" applyFont="1" applyBorder="1" applyAlignment="1" applyProtection="1">
      <alignment horizontal="left"/>
      <protection hidden="1"/>
    </xf>
    <xf numFmtId="0" fontId="62" fillId="0" borderId="0" xfId="0" applyFont="1" applyAlignment="1" applyProtection="1">
      <alignment horizontal="center" vertical="top"/>
      <protection hidden="1"/>
    </xf>
    <xf numFmtId="0" fontId="49" fillId="0" borderId="0" xfId="0" applyFont="1" applyAlignment="1" applyProtection="1">
      <alignment horizontal="center" vertical="center"/>
      <protection hidden="1"/>
    </xf>
    <xf numFmtId="0" fontId="61" fillId="0" borderId="0" xfId="0" applyFont="1" applyAlignment="1" applyProtection="1">
      <alignment horizontal="center" vertical="center"/>
      <protection hidden="1"/>
    </xf>
    <xf numFmtId="0" fontId="49" fillId="0" borderId="0" xfId="0" applyFont="1" applyAlignment="1" applyProtection="1">
      <alignment horizontal="right" vertical="center"/>
      <protection hidden="1"/>
    </xf>
    <xf numFmtId="0" fontId="41" fillId="0" borderId="0" xfId="0" applyFont="1" applyAlignment="1" applyProtection="1">
      <alignment horizontal="left" vertical="center"/>
      <protection hidden="1"/>
    </xf>
    <xf numFmtId="0" fontId="56" fillId="4" borderId="0" xfId="0" applyFont="1" applyFill="1" applyAlignment="1">
      <alignment horizontal="center" vertical="center" wrapText="1"/>
    </xf>
    <xf numFmtId="0" fontId="2" fillId="0" borderId="1" xfId="0" applyFont="1" applyBorder="1" applyAlignment="1" applyProtection="1">
      <alignment vertical="center"/>
      <protection hidden="1"/>
    </xf>
    <xf numFmtId="0" fontId="3" fillId="0" borderId="0" xfId="0" applyFont="1" applyAlignment="1" applyProtection="1">
      <alignment horizontal="center" vertical="top"/>
      <protection hidden="1"/>
    </xf>
    <xf numFmtId="0" fontId="2" fillId="0" borderId="23" xfId="0" applyFont="1" applyBorder="1" applyAlignment="1" applyProtection="1">
      <alignment vertical="center"/>
      <protection hidden="1"/>
    </xf>
    <xf numFmtId="0" fontId="4" fillId="0" borderId="0" xfId="0" applyFont="1" applyAlignment="1" applyProtection="1">
      <alignment horizontal="left" vertical="center"/>
      <protection hidden="1"/>
    </xf>
    <xf numFmtId="0" fontId="35" fillId="0" borderId="16" xfId="0" applyFont="1" applyBorder="1" applyAlignment="1" applyProtection="1">
      <alignment horizontal="center" vertical="center"/>
      <protection hidden="1"/>
    </xf>
    <xf numFmtId="0" fontId="2" fillId="0" borderId="3" xfId="0" applyFont="1" applyBorder="1" applyAlignment="1" applyProtection="1">
      <alignment vertical="center"/>
      <protection hidden="1"/>
    </xf>
    <xf numFmtId="0" fontId="2" fillId="0" borderId="17" xfId="0" applyFont="1" applyBorder="1" applyAlignment="1" applyProtection="1">
      <alignment vertical="center"/>
      <protection hidden="1"/>
    </xf>
    <xf numFmtId="0" fontId="2" fillId="0" borderId="2" xfId="0" applyFont="1" applyBorder="1" applyAlignment="1" applyProtection="1">
      <alignment vertical="center"/>
      <protection hidden="1"/>
    </xf>
    <xf numFmtId="0" fontId="48" fillId="0" borderId="4" xfId="0" applyFont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 vertical="center"/>
      <protection hidden="1"/>
    </xf>
    <xf numFmtId="0" fontId="3" fillId="0" borderId="17" xfId="0" applyFont="1" applyBorder="1" applyAlignment="1" applyProtection="1">
      <alignment horizontal="center" vertical="center"/>
      <protection hidden="1"/>
    </xf>
    <xf numFmtId="0" fontId="3" fillId="0" borderId="2" xfId="0" applyFont="1" applyBorder="1" applyAlignment="1" applyProtection="1">
      <alignment horizontal="center" vertical="center"/>
      <protection hidden="1"/>
    </xf>
    <xf numFmtId="0" fontId="3" fillId="0" borderId="0" xfId="0" applyFont="1" applyAlignment="1" applyProtection="1">
      <alignment horizontal="right"/>
      <protection hidden="1"/>
    </xf>
    <xf numFmtId="0" fontId="21" fillId="0" borderId="0" xfId="0" applyFont="1" applyAlignment="1" applyProtection="1">
      <alignment horizontal="center" vertical="center"/>
      <protection hidden="1"/>
    </xf>
    <xf numFmtId="0" fontId="3" fillId="0" borderId="5" xfId="0" applyFont="1" applyBorder="1" applyAlignment="1" applyProtection="1">
      <alignment horizontal="right"/>
      <protection hidden="1"/>
    </xf>
    <xf numFmtId="0" fontId="38" fillId="0" borderId="17" xfId="0" applyFont="1" applyBorder="1" applyAlignment="1" applyProtection="1">
      <alignment horizontal="left" vertical="center"/>
      <protection hidden="1"/>
    </xf>
    <xf numFmtId="0" fontId="4" fillId="0" borderId="0" xfId="0" applyFont="1" applyAlignment="1" applyProtection="1">
      <alignment vertical="center"/>
      <protection hidden="1"/>
    </xf>
    <xf numFmtId="0" fontId="3" fillId="0" borderId="0" xfId="0" applyFont="1" applyAlignment="1" applyProtection="1">
      <alignment horizontal="right" vertical="center"/>
      <protection hidden="1"/>
    </xf>
    <xf numFmtId="0" fontId="4" fillId="0" borderId="4" xfId="0" applyFont="1" applyBorder="1" applyAlignment="1" applyProtection="1">
      <alignment horizontal="left" vertical="center"/>
      <protection hidden="1"/>
    </xf>
    <xf numFmtId="0" fontId="47" fillId="0" borderId="0" xfId="0" applyFont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46" fillId="0" borderId="0" xfId="0" applyFont="1" applyAlignment="1" applyProtection="1">
      <alignment horizontal="center" vertical="center"/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38" fillId="0" borderId="4" xfId="0" applyFont="1" applyBorder="1" applyAlignment="1" applyProtection="1">
      <alignment horizontal="left" vertical="center"/>
      <protection hidden="1"/>
    </xf>
    <xf numFmtId="0" fontId="38" fillId="0" borderId="38" xfId="0" applyFont="1" applyBorder="1" applyAlignment="1" applyProtection="1">
      <alignment horizontal="left" vertical="center"/>
      <protection hidden="1"/>
    </xf>
    <xf numFmtId="0" fontId="53" fillId="0" borderId="0" xfId="0" applyFont="1" applyAlignment="1" applyProtection="1">
      <alignment horizontal="center" wrapText="1"/>
      <protection hidden="1"/>
    </xf>
    <xf numFmtId="0" fontId="38" fillId="0" borderId="28" xfId="0" applyFont="1" applyBorder="1" applyAlignment="1" applyProtection="1">
      <alignment horizontal="center" vertical="center"/>
      <protection hidden="1"/>
    </xf>
    <xf numFmtId="0" fontId="74" fillId="0" borderId="23" xfId="0" applyFont="1" applyBorder="1" applyAlignment="1" applyProtection="1">
      <alignment horizontal="left" vertical="center" wrapText="1"/>
      <protection hidden="1"/>
    </xf>
    <xf numFmtId="0" fontId="74" fillId="0" borderId="15" xfId="0" applyFont="1" applyBorder="1" applyAlignment="1" applyProtection="1">
      <alignment horizontal="left" vertical="center" wrapText="1"/>
      <protection hidden="1"/>
    </xf>
    <xf numFmtId="0" fontId="41" fillId="0" borderId="23" xfId="0" applyFont="1" applyBorder="1" applyAlignment="1" applyProtection="1">
      <alignment horizontal="center" vertical="center"/>
      <protection hidden="1"/>
    </xf>
    <xf numFmtId="0" fontId="41" fillId="0" borderId="15" xfId="0" applyFont="1" applyBorder="1" applyAlignment="1" applyProtection="1">
      <alignment horizontal="center" vertical="center"/>
      <protection hidden="1"/>
    </xf>
    <xf numFmtId="0" fontId="41" fillId="0" borderId="31" xfId="0" applyFont="1" applyBorder="1" applyAlignment="1" applyProtection="1">
      <alignment horizontal="center" vertical="center"/>
      <protection hidden="1"/>
    </xf>
    <xf numFmtId="0" fontId="41" fillId="0" borderId="19" xfId="0" applyFont="1" applyBorder="1" applyAlignment="1" applyProtection="1">
      <alignment horizontal="center" vertical="center"/>
      <protection hidden="1"/>
    </xf>
    <xf numFmtId="0" fontId="38" fillId="0" borderId="32" xfId="0" applyFont="1" applyBorder="1" applyAlignment="1" applyProtection="1">
      <alignment horizontal="center" vertical="center"/>
      <protection hidden="1"/>
    </xf>
    <xf numFmtId="0" fontId="38" fillId="0" borderId="24" xfId="0" applyFont="1" applyBorder="1" applyAlignment="1" applyProtection="1">
      <alignment horizontal="center" vertical="center"/>
      <protection hidden="1"/>
    </xf>
    <xf numFmtId="0" fontId="74" fillId="0" borderId="26" xfId="0" applyFont="1" applyBorder="1" applyAlignment="1" applyProtection="1">
      <alignment horizontal="left" vertical="center" wrapText="1"/>
      <protection hidden="1"/>
    </xf>
    <xf numFmtId="0" fontId="41" fillId="0" borderId="26" xfId="0" applyFont="1" applyBorder="1" applyAlignment="1" applyProtection="1">
      <alignment horizontal="center" vertical="center"/>
      <protection hidden="1"/>
    </xf>
    <xf numFmtId="0" fontId="41" fillId="0" borderId="33" xfId="0" applyFont="1" applyBorder="1" applyAlignment="1" applyProtection="1">
      <alignment horizontal="center" vertical="center"/>
      <protection hidden="1"/>
    </xf>
    <xf numFmtId="0" fontId="41" fillId="0" borderId="36" xfId="0" applyFont="1" applyBorder="1" applyAlignment="1" applyProtection="1">
      <alignment horizontal="center" vertical="center"/>
      <protection hidden="1"/>
    </xf>
    <xf numFmtId="0" fontId="41" fillId="0" borderId="37" xfId="0" applyFont="1" applyBorder="1" applyAlignment="1" applyProtection="1">
      <alignment horizontal="center" vertical="center"/>
      <protection hidden="1"/>
    </xf>
    <xf numFmtId="0" fontId="52" fillId="0" borderId="5" xfId="0" applyFont="1" applyBorder="1" applyAlignment="1" applyProtection="1">
      <alignment horizontal="center"/>
      <protection hidden="1"/>
    </xf>
    <xf numFmtId="0" fontId="52" fillId="0" borderId="0" xfId="0" applyFont="1" applyAlignment="1" applyProtection="1">
      <alignment horizontal="center"/>
      <protection hidden="1"/>
    </xf>
    <xf numFmtId="0" fontId="48" fillId="0" borderId="28" xfId="0" applyFont="1" applyBorder="1" applyAlignment="1" applyProtection="1">
      <alignment horizontal="center" vertical="center"/>
      <protection hidden="1"/>
    </xf>
    <xf numFmtId="0" fontId="48" fillId="0" borderId="1" xfId="0" applyFont="1" applyBorder="1" applyAlignment="1" applyProtection="1">
      <alignment horizontal="center" vertical="center"/>
      <protection hidden="1"/>
    </xf>
    <xf numFmtId="0" fontId="48" fillId="0" borderId="1" xfId="0" applyFont="1" applyBorder="1" applyAlignment="1" applyProtection="1">
      <alignment horizontal="center" vertical="center" wrapText="1"/>
      <protection hidden="1"/>
    </xf>
    <xf numFmtId="0" fontId="48" fillId="0" borderId="29" xfId="0" applyFont="1" applyBorder="1" applyAlignment="1" applyProtection="1">
      <alignment horizontal="center" vertical="center" wrapText="1"/>
      <protection hidden="1"/>
    </xf>
    <xf numFmtId="0" fontId="50" fillId="0" borderId="28" xfId="0" applyFont="1" applyBorder="1" applyAlignment="1" applyProtection="1">
      <alignment horizontal="center" vertical="center"/>
      <protection hidden="1"/>
    </xf>
    <xf numFmtId="0" fontId="50" fillId="0" borderId="1" xfId="0" applyFont="1" applyBorder="1" applyAlignment="1" applyProtection="1">
      <alignment horizontal="center" vertical="center"/>
      <protection hidden="1"/>
    </xf>
    <xf numFmtId="0" fontId="38" fillId="0" borderId="2" xfId="0" applyFont="1" applyBorder="1" applyAlignment="1" applyProtection="1">
      <alignment horizontal="center" vertical="center"/>
      <protection hidden="1"/>
    </xf>
    <xf numFmtId="0" fontId="74" fillId="0" borderId="1" xfId="0" applyFont="1" applyBorder="1" applyAlignment="1" applyProtection="1">
      <alignment horizontal="left" vertical="center" wrapText="1"/>
      <protection hidden="1"/>
    </xf>
    <xf numFmtId="0" fontId="73" fillId="0" borderId="0" xfId="0" applyFont="1" applyAlignment="1" applyProtection="1">
      <alignment horizontal="center" vertical="center"/>
      <protection hidden="1"/>
    </xf>
    <xf numFmtId="0" fontId="52" fillId="0" borderId="0" xfId="0" applyFont="1" applyAlignment="1" applyProtection="1">
      <alignment horizontal="center" vertical="center"/>
      <protection hidden="1"/>
    </xf>
    <xf numFmtId="0" fontId="49" fillId="0" borderId="23" xfId="0" applyFont="1" applyBorder="1" applyAlignment="1" applyProtection="1">
      <alignment horizontal="center" vertical="center"/>
      <protection hidden="1"/>
    </xf>
    <xf numFmtId="0" fontId="49" fillId="0" borderId="15" xfId="0" applyFont="1" applyBorder="1" applyAlignment="1" applyProtection="1">
      <alignment horizontal="center" vertical="center"/>
      <protection hidden="1"/>
    </xf>
    <xf numFmtId="0" fontId="49" fillId="0" borderId="36" xfId="0" applyFont="1" applyBorder="1" applyAlignment="1" applyProtection="1">
      <alignment horizontal="center" vertical="center" wrapText="1"/>
      <protection hidden="1"/>
    </xf>
    <xf numFmtId="0" fontId="49" fillId="0" borderId="37" xfId="0" applyFont="1" applyBorder="1" applyAlignment="1" applyProtection="1">
      <alignment horizontal="center" vertical="center"/>
      <protection hidden="1"/>
    </xf>
    <xf numFmtId="0" fontId="73" fillId="0" borderId="0" xfId="0" applyFont="1" applyAlignment="1">
      <alignment horizontal="center"/>
    </xf>
    <xf numFmtId="0" fontId="3" fillId="0" borderId="0" xfId="0" applyFont="1" applyAlignment="1">
      <alignment horizontal="right" vertical="center"/>
    </xf>
    <xf numFmtId="0" fontId="95" fillId="0" borderId="0" xfId="0" applyFont="1" applyAlignment="1" applyProtection="1">
      <alignment horizontal="left" vertical="center"/>
      <protection hidden="1"/>
    </xf>
    <xf numFmtId="0" fontId="87" fillId="0" borderId="0" xfId="0" applyFont="1" applyAlignment="1">
      <alignment horizontal="center" vertical="center"/>
    </xf>
    <xf numFmtId="0" fontId="88" fillId="0" borderId="0" xfId="0" applyFont="1" applyAlignment="1">
      <alignment horizontal="center" vertical="top"/>
    </xf>
    <xf numFmtId="0" fontId="89" fillId="19" borderId="0" xfId="0" applyFont="1" applyFill="1" applyAlignment="1">
      <alignment horizontal="center" vertical="center" wrapText="1"/>
    </xf>
    <xf numFmtId="0" fontId="48" fillId="0" borderId="0" xfId="0" applyFont="1" applyAlignment="1">
      <alignment horizontal="center" vertical="center"/>
    </xf>
    <xf numFmtId="0" fontId="90" fillId="0" borderId="0" xfId="0" applyFont="1" applyAlignment="1" applyProtection="1">
      <alignment horizontal="left" vertical="center"/>
      <protection hidden="1"/>
    </xf>
    <xf numFmtId="0" fontId="21" fillId="0" borderId="0" xfId="0" applyFont="1" applyAlignment="1">
      <alignment horizontal="right" vertical="center"/>
    </xf>
    <xf numFmtId="0" fontId="91" fillId="0" borderId="0" xfId="0" applyFont="1" applyAlignment="1" applyProtection="1">
      <alignment horizontal="left" vertical="center"/>
      <protection hidden="1"/>
    </xf>
    <xf numFmtId="167" fontId="96" fillId="0" borderId="0" xfId="0" applyNumberFormat="1" applyFont="1" applyAlignment="1" applyProtection="1">
      <alignment horizontal="left" vertical="center"/>
      <protection hidden="1"/>
    </xf>
    <xf numFmtId="0" fontId="98" fillId="0" borderId="11" xfId="0" applyFont="1" applyBorder="1" applyAlignment="1">
      <alignment horizontal="center"/>
    </xf>
    <xf numFmtId="0" fontId="98" fillId="0" borderId="12" xfId="0" applyFont="1" applyBorder="1" applyAlignment="1">
      <alignment horizontal="center"/>
    </xf>
    <xf numFmtId="0" fontId="98" fillId="0" borderId="27" xfId="0" applyFont="1" applyBorder="1" applyAlignment="1">
      <alignment horizontal="center"/>
    </xf>
    <xf numFmtId="0" fontId="98" fillId="0" borderId="39" xfId="0" applyFont="1" applyBorder="1" applyAlignment="1">
      <alignment horizontal="center"/>
    </xf>
    <xf numFmtId="0" fontId="98" fillId="0" borderId="40" xfId="0" applyFont="1" applyBorder="1" applyAlignment="1">
      <alignment horizontal="center"/>
    </xf>
    <xf numFmtId="0" fontId="98" fillId="0" borderId="54" xfId="0" applyFont="1" applyBorder="1" applyAlignment="1">
      <alignment horizontal="center"/>
    </xf>
    <xf numFmtId="0" fontId="48" fillId="0" borderId="50" xfId="0" applyFont="1" applyBorder="1" applyAlignment="1">
      <alignment horizontal="center" vertical="center"/>
    </xf>
    <xf numFmtId="0" fontId="48" fillId="0" borderId="53" xfId="0" applyFont="1" applyBorder="1" applyAlignment="1">
      <alignment horizontal="center" vertical="center"/>
    </xf>
    <xf numFmtId="0" fontId="97" fillId="0" borderId="11" xfId="0" applyFont="1" applyBorder="1" applyAlignment="1">
      <alignment horizontal="center" vertical="center"/>
    </xf>
    <xf numFmtId="0" fontId="97" fillId="0" borderId="12" xfId="0" applyFont="1" applyBorder="1" applyAlignment="1">
      <alignment horizontal="center" vertical="center"/>
    </xf>
    <xf numFmtId="0" fontId="97" fillId="0" borderId="27" xfId="0" applyFont="1" applyBorder="1" applyAlignment="1">
      <alignment horizontal="center" vertical="center"/>
    </xf>
    <xf numFmtId="0" fontId="97" fillId="0" borderId="28" xfId="0" applyFont="1" applyBorder="1" applyAlignment="1">
      <alignment horizontal="center" vertical="center"/>
    </xf>
    <xf numFmtId="0" fontId="97" fillId="0" borderId="1" xfId="0" applyFont="1" applyBorder="1" applyAlignment="1">
      <alignment horizontal="center" vertical="center"/>
    </xf>
    <xf numFmtId="0" fontId="97" fillId="0" borderId="29" xfId="0" applyFont="1" applyBorder="1" applyAlignment="1">
      <alignment horizontal="center" vertical="center"/>
    </xf>
    <xf numFmtId="0" fontId="97" fillId="0" borderId="51" xfId="0" applyFont="1" applyBorder="1" applyAlignment="1">
      <alignment horizontal="center" vertical="center"/>
    </xf>
    <xf numFmtId="0" fontId="97" fillId="0" borderId="34" xfId="0" applyFont="1" applyBorder="1" applyAlignment="1">
      <alignment horizontal="center" vertical="center"/>
    </xf>
    <xf numFmtId="0" fontId="97" fillId="0" borderId="52" xfId="0" applyFont="1" applyBorder="1" applyAlignment="1">
      <alignment horizontal="center" vertical="center"/>
    </xf>
    <xf numFmtId="0" fontId="97" fillId="0" borderId="50" xfId="0" applyFont="1" applyBorder="1" applyAlignment="1">
      <alignment horizontal="center" vertical="center"/>
    </xf>
    <xf numFmtId="0" fontId="97" fillId="0" borderId="53" xfId="0" applyFont="1" applyBorder="1" applyAlignment="1">
      <alignment horizontal="center" vertical="center"/>
    </xf>
    <xf numFmtId="0" fontId="111" fillId="0" borderId="0" xfId="0" applyFont="1" applyAlignment="1" applyProtection="1">
      <alignment horizontal="left" vertical="center"/>
      <protection hidden="1"/>
    </xf>
    <xf numFmtId="0" fontId="104" fillId="0" borderId="33" xfId="0" applyFont="1" applyBorder="1" applyAlignment="1" applyProtection="1">
      <alignment horizontal="center" vertical="center"/>
      <protection hidden="1"/>
    </xf>
    <xf numFmtId="0" fontId="104" fillId="0" borderId="0" xfId="0" applyFont="1" applyAlignment="1" applyProtection="1">
      <alignment horizontal="center" vertical="center"/>
      <protection hidden="1"/>
    </xf>
    <xf numFmtId="0" fontId="104" fillId="0" borderId="24" xfId="0" applyFont="1" applyBorder="1" applyAlignment="1" applyProtection="1">
      <alignment horizontal="center" vertical="center"/>
      <protection hidden="1"/>
    </xf>
    <xf numFmtId="0" fontId="47" fillId="0" borderId="33" xfId="0" applyFont="1" applyBorder="1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47" fillId="0" borderId="2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4" fillId="0" borderId="3" xfId="0" applyFont="1" applyBorder="1" applyAlignment="1" applyProtection="1">
      <alignment horizontal="center" vertical="center"/>
      <protection hidden="1"/>
    </xf>
    <xf numFmtId="0" fontId="54" fillId="0" borderId="2" xfId="0" applyFont="1" applyBorder="1" applyAlignment="1" applyProtection="1">
      <alignment horizontal="center" vertical="center"/>
      <protection hidden="1"/>
    </xf>
    <xf numFmtId="14" fontId="110" fillId="0" borderId="0" xfId="0" applyNumberFormat="1" applyFont="1" applyAlignment="1" applyProtection="1">
      <alignment horizontal="left" vertical="center"/>
      <protection hidden="1"/>
    </xf>
    <xf numFmtId="0" fontId="3" fillId="20" borderId="3" xfId="0" applyFont="1" applyFill="1" applyBorder="1" applyAlignment="1">
      <alignment horizontal="center" vertical="center" wrapText="1"/>
    </xf>
    <xf numFmtId="0" fontId="3" fillId="20" borderId="2" xfId="0" applyFont="1" applyFill="1" applyBorder="1" applyAlignment="1">
      <alignment horizontal="center" vertical="center" wrapText="1"/>
    </xf>
    <xf numFmtId="0" fontId="109" fillId="0" borderId="3" xfId="0" applyFont="1" applyBorder="1" applyAlignment="1" applyProtection="1">
      <alignment horizontal="center" vertical="center"/>
      <protection hidden="1"/>
    </xf>
    <xf numFmtId="0" fontId="109" fillId="0" borderId="2" xfId="0" applyFont="1" applyBorder="1" applyAlignment="1" applyProtection="1">
      <alignment horizontal="center" vertical="center"/>
      <protection hidden="1"/>
    </xf>
    <xf numFmtId="0" fontId="112" fillId="0" borderId="17" xfId="0" applyFont="1" applyBorder="1" applyAlignment="1" applyProtection="1">
      <alignment horizontal="center" vertical="center"/>
      <protection hidden="1"/>
    </xf>
    <xf numFmtId="0" fontId="112" fillId="0" borderId="2" xfId="0" applyFont="1" applyBorder="1" applyAlignment="1" applyProtection="1">
      <alignment horizontal="center" vertical="center"/>
      <protection hidden="1"/>
    </xf>
    <xf numFmtId="0" fontId="3" fillId="0" borderId="1" xfId="0" applyFont="1" applyBorder="1" applyAlignment="1">
      <alignment horizontal="center" vertical="center"/>
    </xf>
    <xf numFmtId="10" fontId="66" fillId="0" borderId="3" xfId="0" applyNumberFormat="1" applyFont="1" applyBorder="1" applyAlignment="1" applyProtection="1">
      <alignment horizontal="center" vertical="center"/>
      <protection hidden="1"/>
    </xf>
    <xf numFmtId="10" fontId="66" fillId="0" borderId="17" xfId="0" applyNumberFormat="1" applyFont="1" applyBorder="1" applyAlignment="1" applyProtection="1">
      <alignment horizontal="center" vertical="center"/>
      <protection hidden="1"/>
    </xf>
    <xf numFmtId="0" fontId="3" fillId="0" borderId="0" xfId="0" applyFont="1" applyAlignment="1">
      <alignment horizontal="center" vertical="center"/>
    </xf>
    <xf numFmtId="14" fontId="113" fillId="0" borderId="0" xfId="0" applyNumberFormat="1" applyFont="1" applyAlignment="1" applyProtection="1">
      <alignment horizontal="left" vertical="center"/>
      <protection hidden="1"/>
    </xf>
    <xf numFmtId="0" fontId="17" fillId="0" borderId="1" xfId="0" applyFont="1" applyBorder="1" applyAlignment="1">
      <alignment horizontal="center" vertical="center"/>
    </xf>
    <xf numFmtId="0" fontId="3" fillId="0" borderId="57" xfId="0" applyFont="1" applyBorder="1" applyAlignment="1">
      <alignment horizontal="center"/>
    </xf>
    <xf numFmtId="0" fontId="2" fillId="0" borderId="57" xfId="0" applyFont="1" applyBorder="1" applyAlignment="1">
      <alignment horizontal="center"/>
    </xf>
    <xf numFmtId="0" fontId="114" fillId="0" borderId="19" xfId="0" applyFont="1" applyBorder="1" applyAlignment="1" applyProtection="1">
      <alignment horizontal="center"/>
      <protection hidden="1"/>
    </xf>
    <xf numFmtId="0" fontId="114" fillId="0" borderId="4" xfId="0" applyFont="1" applyBorder="1" applyAlignment="1" applyProtection="1">
      <alignment horizontal="center"/>
      <protection hidden="1"/>
    </xf>
    <xf numFmtId="0" fontId="114" fillId="0" borderId="25" xfId="0" applyFont="1" applyBorder="1" applyAlignment="1" applyProtection="1">
      <alignment horizontal="center"/>
      <protection hidden="1"/>
    </xf>
  </cellXfs>
  <cellStyles count="6">
    <cellStyle name="Hyperlink" xfId="5" builtinId="8"/>
    <cellStyle name="Hyperlink 2" xfId="3" xr:uid="{B0235AA1-55FC-4FC2-ACCE-4D4BC5B8C813}"/>
    <cellStyle name="Normal" xfId="0" builtinId="0"/>
    <cellStyle name="Normal 2" xfId="1" xr:uid="{91D4DA24-64EA-4CAB-99AF-8EE02289D059}"/>
    <cellStyle name="Normal 2 3" xfId="2" xr:uid="{CEE70889-8E67-4233-8A14-5CFA0B99F8C9}"/>
    <cellStyle name="Normal 3 3" xfId="4" xr:uid="{EC2601CF-4919-4CB4-B648-2D5F5B4A8BE9}"/>
  </cellStyles>
  <dxfs count="18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border>
        <left style="thin">
          <color theme="0"/>
        </left>
        <right style="thin">
          <color theme="0"/>
        </right>
        <bottom style="thin">
          <color theme="0"/>
        </bottom>
        <vertical/>
        <horizontal/>
      </border>
    </dxf>
    <dxf>
      <fill>
        <patternFill>
          <bgColor rgb="FFFFFF00"/>
        </patternFill>
      </fill>
    </dxf>
    <dxf>
      <border>
        <left style="thin">
          <color theme="0"/>
        </left>
        <right style="thin">
          <color theme="0"/>
        </right>
        <bottom style="thin">
          <color theme="0"/>
        </bottom>
        <vertical/>
        <horizontal/>
      </border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border>
        <left style="thin">
          <color theme="0"/>
        </left>
        <right style="thin">
          <color theme="0"/>
        </right>
        <bottom style="thin">
          <color theme="0"/>
        </bottom>
        <vertical/>
        <horizontal/>
      </border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border>
        <left style="thin">
          <color theme="0"/>
        </left>
        <right style="thin">
          <color theme="0"/>
        </right>
        <bottom style="thin">
          <color theme="0"/>
        </bottom>
        <vertical/>
        <horizontal/>
      </border>
    </dxf>
  </dxfs>
  <tableStyles count="0" defaultTableStyle="TableStyleMedium2" defaultPivotStyle="PivotStyleLight16"/>
  <colors>
    <mruColors>
      <color rgb="FF006600"/>
      <color rgb="FF0000FF"/>
      <color rgb="FF660066"/>
      <color rgb="FFFF00FF"/>
      <color rgb="FF3333FF"/>
      <color rgb="FF66FFFF"/>
      <color rgb="FF008000"/>
      <color rgb="FFFF99FF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'D2'!A3"/><Relationship Id="rId13" Type="http://schemas.openxmlformats.org/officeDocument/2006/relationships/image" Target="../media/image3.jpeg"/><Relationship Id="rId3" Type="http://schemas.openxmlformats.org/officeDocument/2006/relationships/hyperlink" Target="#'D2 BHASHA PARYAVARAN'!E4"/><Relationship Id="rId7" Type="http://schemas.openxmlformats.org/officeDocument/2006/relationships/hyperlink" Target="#'D1 BACK SIDE'!R4"/><Relationship Id="rId12" Type="http://schemas.openxmlformats.org/officeDocument/2006/relationships/image" Target="../media/image2.jpeg"/><Relationship Id="rId2" Type="http://schemas.openxmlformats.org/officeDocument/2006/relationships/hyperlink" Target="#'Data Entry'!B2"/><Relationship Id="rId1" Type="http://schemas.openxmlformats.org/officeDocument/2006/relationships/image" Target="../media/image1.jpeg"/><Relationship Id="rId6" Type="http://schemas.openxmlformats.org/officeDocument/2006/relationships/hyperlink" Target="#'D1 FRONT SIDE'!AC6"/><Relationship Id="rId11" Type="http://schemas.openxmlformats.org/officeDocument/2006/relationships/hyperlink" Target="https://drive.google.com/file/d/1LK5t9ZQj5S6iXzVZQi6zYUhAeIj45SYI/view" TargetMode="External"/><Relationship Id="rId5" Type="http://schemas.openxmlformats.org/officeDocument/2006/relationships/hyperlink" Target="#'VYAKTITV VIKAS'!C4"/><Relationship Id="rId15" Type="http://schemas.openxmlformats.org/officeDocument/2006/relationships/image" Target="../media/image4.jpeg"/><Relationship Id="rId10" Type="http://schemas.openxmlformats.org/officeDocument/2006/relationships/hyperlink" Target="#'GUN PATRAK'!I10"/><Relationship Id="rId4" Type="http://schemas.openxmlformats.org/officeDocument/2006/relationships/hyperlink" Target="#'D2 GANIT'!E4"/><Relationship Id="rId9" Type="http://schemas.openxmlformats.org/officeDocument/2006/relationships/hyperlink" Target="#'MAIN PAGE'!Z4"/><Relationship Id="rId14" Type="http://schemas.openxmlformats.org/officeDocument/2006/relationships/hyperlink" Target="#PROBLEMS!A1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5.jpeg"/><Relationship Id="rId1" Type="http://schemas.openxmlformats.org/officeDocument/2006/relationships/hyperlink" Target="#Index_Brijesh!F4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hyperlink" Target="#'D1 BACK SIDE'!R4"/><Relationship Id="rId3" Type="http://schemas.openxmlformats.org/officeDocument/2006/relationships/hyperlink" Target="#'Data Entry'!B2"/><Relationship Id="rId7" Type="http://schemas.openxmlformats.org/officeDocument/2006/relationships/hyperlink" Target="#'D1 FRONT SIDE'!AC6"/><Relationship Id="rId2" Type="http://schemas.openxmlformats.org/officeDocument/2006/relationships/image" Target="../media/image1.jpeg"/><Relationship Id="rId1" Type="http://schemas.openxmlformats.org/officeDocument/2006/relationships/hyperlink" Target="#Index_Brijesh!F4"/><Relationship Id="rId6" Type="http://schemas.openxmlformats.org/officeDocument/2006/relationships/hyperlink" Target="#'VYAKTITV VIKAS'!C4"/><Relationship Id="rId11" Type="http://schemas.openxmlformats.org/officeDocument/2006/relationships/hyperlink" Target="#'GUN PATRAK'!I10"/><Relationship Id="rId5" Type="http://schemas.openxmlformats.org/officeDocument/2006/relationships/hyperlink" Target="#'D2 GANIT'!E4"/><Relationship Id="rId10" Type="http://schemas.openxmlformats.org/officeDocument/2006/relationships/hyperlink" Target="#'MAIN PAGE'!Z4"/><Relationship Id="rId4" Type="http://schemas.openxmlformats.org/officeDocument/2006/relationships/hyperlink" Target="#'D2 BHASHA PARYAVARAN'!E4"/><Relationship Id="rId9" Type="http://schemas.openxmlformats.org/officeDocument/2006/relationships/hyperlink" Target="#'D2'!A3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hyperlink" Target="#'D1 BACK SIDE'!R4"/><Relationship Id="rId3" Type="http://schemas.openxmlformats.org/officeDocument/2006/relationships/hyperlink" Target="#'Data Entry'!B2"/><Relationship Id="rId7" Type="http://schemas.openxmlformats.org/officeDocument/2006/relationships/hyperlink" Target="#'D1 FRONT SIDE'!AC6"/><Relationship Id="rId2" Type="http://schemas.openxmlformats.org/officeDocument/2006/relationships/image" Target="../media/image1.jpeg"/><Relationship Id="rId1" Type="http://schemas.openxmlformats.org/officeDocument/2006/relationships/hyperlink" Target="#Index_Brijesh!F4"/><Relationship Id="rId6" Type="http://schemas.openxmlformats.org/officeDocument/2006/relationships/hyperlink" Target="#'VYAKTITV VIKAS'!C4"/><Relationship Id="rId11" Type="http://schemas.openxmlformats.org/officeDocument/2006/relationships/hyperlink" Target="#'GUN PATRAK'!I10"/><Relationship Id="rId5" Type="http://schemas.openxmlformats.org/officeDocument/2006/relationships/hyperlink" Target="#'D2 GANIT'!E4"/><Relationship Id="rId10" Type="http://schemas.openxmlformats.org/officeDocument/2006/relationships/hyperlink" Target="#'MAIN PAGE'!Z4"/><Relationship Id="rId4" Type="http://schemas.openxmlformats.org/officeDocument/2006/relationships/hyperlink" Target="#'D2 BHASHA PARYAVARAN'!E4"/><Relationship Id="rId9" Type="http://schemas.openxmlformats.org/officeDocument/2006/relationships/hyperlink" Target="#'D2'!A3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hyperlink" Target="#'D1 BACK SIDE'!R4"/><Relationship Id="rId3" Type="http://schemas.openxmlformats.org/officeDocument/2006/relationships/hyperlink" Target="#'Data Entry'!B2"/><Relationship Id="rId7" Type="http://schemas.openxmlformats.org/officeDocument/2006/relationships/hyperlink" Target="#'D1 FRONT SIDE'!AC6"/><Relationship Id="rId2" Type="http://schemas.openxmlformats.org/officeDocument/2006/relationships/image" Target="../media/image1.jpeg"/><Relationship Id="rId1" Type="http://schemas.openxmlformats.org/officeDocument/2006/relationships/hyperlink" Target="#Index_Brijesh!F4"/><Relationship Id="rId6" Type="http://schemas.openxmlformats.org/officeDocument/2006/relationships/hyperlink" Target="#'VYAKTITV VIKAS'!C4"/><Relationship Id="rId11" Type="http://schemas.openxmlformats.org/officeDocument/2006/relationships/hyperlink" Target="#'GUN PATRAK'!I10"/><Relationship Id="rId5" Type="http://schemas.openxmlformats.org/officeDocument/2006/relationships/hyperlink" Target="#'D2 GANIT'!E4"/><Relationship Id="rId10" Type="http://schemas.openxmlformats.org/officeDocument/2006/relationships/hyperlink" Target="#'MAIN PAGE'!Z4"/><Relationship Id="rId4" Type="http://schemas.openxmlformats.org/officeDocument/2006/relationships/hyperlink" Target="#'D2 BHASHA PARYAVARAN'!E4"/><Relationship Id="rId9" Type="http://schemas.openxmlformats.org/officeDocument/2006/relationships/hyperlink" Target="#'D2'!A3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hyperlink" Target="#'D1 BACK SIDE'!R4"/><Relationship Id="rId3" Type="http://schemas.openxmlformats.org/officeDocument/2006/relationships/hyperlink" Target="#'Data Entry'!B2"/><Relationship Id="rId7" Type="http://schemas.openxmlformats.org/officeDocument/2006/relationships/hyperlink" Target="#'D1 FRONT SIDE'!AC6"/><Relationship Id="rId2" Type="http://schemas.openxmlformats.org/officeDocument/2006/relationships/image" Target="../media/image1.jpeg"/><Relationship Id="rId1" Type="http://schemas.openxmlformats.org/officeDocument/2006/relationships/hyperlink" Target="#Index_Brijesh!F4"/><Relationship Id="rId6" Type="http://schemas.openxmlformats.org/officeDocument/2006/relationships/hyperlink" Target="#'VYAKTITV VIKAS'!C4"/><Relationship Id="rId11" Type="http://schemas.openxmlformats.org/officeDocument/2006/relationships/hyperlink" Target="#'GUN PATRAK'!I10"/><Relationship Id="rId5" Type="http://schemas.openxmlformats.org/officeDocument/2006/relationships/hyperlink" Target="#'D2 GANIT'!E4"/><Relationship Id="rId10" Type="http://schemas.openxmlformats.org/officeDocument/2006/relationships/hyperlink" Target="#'MAIN PAGE'!Z4"/><Relationship Id="rId4" Type="http://schemas.openxmlformats.org/officeDocument/2006/relationships/hyperlink" Target="#'D2 BHASHA PARYAVARAN'!E4"/><Relationship Id="rId9" Type="http://schemas.openxmlformats.org/officeDocument/2006/relationships/hyperlink" Target="#'D2'!A3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hyperlink" Target="#'D1 BACK SIDE'!R4"/><Relationship Id="rId3" Type="http://schemas.openxmlformats.org/officeDocument/2006/relationships/hyperlink" Target="#'Data Entry'!B2"/><Relationship Id="rId7" Type="http://schemas.openxmlformats.org/officeDocument/2006/relationships/hyperlink" Target="#'D1 FRONT SIDE'!AC6"/><Relationship Id="rId2" Type="http://schemas.openxmlformats.org/officeDocument/2006/relationships/image" Target="../media/image1.jpeg"/><Relationship Id="rId1" Type="http://schemas.openxmlformats.org/officeDocument/2006/relationships/hyperlink" Target="#Index_Brijesh!F4"/><Relationship Id="rId6" Type="http://schemas.openxmlformats.org/officeDocument/2006/relationships/hyperlink" Target="#'VYAKTITV VIKAS'!C4"/><Relationship Id="rId11" Type="http://schemas.openxmlformats.org/officeDocument/2006/relationships/hyperlink" Target="#'GUN PATRAK'!I10"/><Relationship Id="rId5" Type="http://schemas.openxmlformats.org/officeDocument/2006/relationships/hyperlink" Target="#'D2 GANIT'!E4"/><Relationship Id="rId10" Type="http://schemas.openxmlformats.org/officeDocument/2006/relationships/hyperlink" Target="#'MAIN PAGE'!Z4"/><Relationship Id="rId4" Type="http://schemas.openxmlformats.org/officeDocument/2006/relationships/hyperlink" Target="#'D2 BHASHA PARYAVARAN'!E4"/><Relationship Id="rId9" Type="http://schemas.openxmlformats.org/officeDocument/2006/relationships/hyperlink" Target="#'D2'!A3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hyperlink" Target="#'D1 BACK SIDE'!R4"/><Relationship Id="rId3" Type="http://schemas.openxmlformats.org/officeDocument/2006/relationships/hyperlink" Target="#'Data Entry'!B2"/><Relationship Id="rId7" Type="http://schemas.openxmlformats.org/officeDocument/2006/relationships/hyperlink" Target="#'D1 FRONT SIDE'!AC6"/><Relationship Id="rId2" Type="http://schemas.openxmlformats.org/officeDocument/2006/relationships/image" Target="../media/image1.jpeg"/><Relationship Id="rId1" Type="http://schemas.openxmlformats.org/officeDocument/2006/relationships/hyperlink" Target="#Index_Brijesh!F4"/><Relationship Id="rId6" Type="http://schemas.openxmlformats.org/officeDocument/2006/relationships/hyperlink" Target="#'VYAKTITV VIKAS'!C4"/><Relationship Id="rId11" Type="http://schemas.openxmlformats.org/officeDocument/2006/relationships/hyperlink" Target="#'GUN PATRAK'!I10"/><Relationship Id="rId5" Type="http://schemas.openxmlformats.org/officeDocument/2006/relationships/hyperlink" Target="#'D2 GANIT'!E4"/><Relationship Id="rId10" Type="http://schemas.openxmlformats.org/officeDocument/2006/relationships/hyperlink" Target="#'MAIN PAGE'!Z4"/><Relationship Id="rId4" Type="http://schemas.openxmlformats.org/officeDocument/2006/relationships/hyperlink" Target="#'D2 BHASHA PARYAVARAN'!E4"/><Relationship Id="rId9" Type="http://schemas.openxmlformats.org/officeDocument/2006/relationships/hyperlink" Target="#'D2'!A3"/></Relationships>
</file>

<file path=xl/drawings/_rels/drawing9.xml.rels><?xml version="1.0" encoding="UTF-8" standalone="yes"?>
<Relationships xmlns="http://schemas.openxmlformats.org/package/2006/relationships"><Relationship Id="rId8" Type="http://schemas.openxmlformats.org/officeDocument/2006/relationships/hyperlink" Target="#'D1 BACK SIDE'!R4"/><Relationship Id="rId3" Type="http://schemas.openxmlformats.org/officeDocument/2006/relationships/hyperlink" Target="#'Data Entry'!B2"/><Relationship Id="rId7" Type="http://schemas.openxmlformats.org/officeDocument/2006/relationships/hyperlink" Target="#'D1 FRONT SIDE'!AC6"/><Relationship Id="rId2" Type="http://schemas.openxmlformats.org/officeDocument/2006/relationships/image" Target="../media/image1.jpeg"/><Relationship Id="rId1" Type="http://schemas.openxmlformats.org/officeDocument/2006/relationships/hyperlink" Target="#Index_Brijesh!F4"/><Relationship Id="rId6" Type="http://schemas.openxmlformats.org/officeDocument/2006/relationships/hyperlink" Target="#'VYAKTITV VIKAS'!C4"/><Relationship Id="rId11" Type="http://schemas.openxmlformats.org/officeDocument/2006/relationships/hyperlink" Target="#'GUN PATRAK'!I10"/><Relationship Id="rId5" Type="http://schemas.openxmlformats.org/officeDocument/2006/relationships/hyperlink" Target="#'D2 GANIT'!E4"/><Relationship Id="rId10" Type="http://schemas.openxmlformats.org/officeDocument/2006/relationships/hyperlink" Target="#'MAIN PAGE'!Z4"/><Relationship Id="rId4" Type="http://schemas.openxmlformats.org/officeDocument/2006/relationships/hyperlink" Target="#'D2 BHASHA PARYAVARAN'!E4"/><Relationship Id="rId9" Type="http://schemas.openxmlformats.org/officeDocument/2006/relationships/hyperlink" Target="#'D2'!A3"/></Relationships>
</file>

<file path=xl/drawings/_rels/drawing10.xml.rels><?xml version="1.0" encoding="UTF-8" standalone="yes"?>
<Relationships xmlns="http://schemas.openxmlformats.org/package/2006/relationships"><Relationship Id="rId8" Type="http://schemas.openxmlformats.org/officeDocument/2006/relationships/hyperlink" Target="#'D2 GANIT'!E4"/><Relationship Id="rId13" Type="http://schemas.openxmlformats.org/officeDocument/2006/relationships/hyperlink" Target="#'MAIN PAGE'!Z4"/><Relationship Id="rId3" Type="http://schemas.microsoft.com/office/2007/relationships/hdphoto" Target="../media/hdphoto1.wdp"/><Relationship Id="rId7" Type="http://schemas.openxmlformats.org/officeDocument/2006/relationships/hyperlink" Target="#'D2 BHASHA PARYAVARAN'!E4"/><Relationship Id="rId12" Type="http://schemas.openxmlformats.org/officeDocument/2006/relationships/hyperlink" Target="#'D2'!A3"/><Relationship Id="rId2" Type="http://schemas.openxmlformats.org/officeDocument/2006/relationships/image" Target="../media/image7.png"/><Relationship Id="rId1" Type="http://schemas.openxmlformats.org/officeDocument/2006/relationships/image" Target="../media/image6.png"/><Relationship Id="rId6" Type="http://schemas.openxmlformats.org/officeDocument/2006/relationships/hyperlink" Target="#'Data Entry'!B2"/><Relationship Id="rId11" Type="http://schemas.openxmlformats.org/officeDocument/2006/relationships/hyperlink" Target="#'D1 BACK SIDE'!R4"/><Relationship Id="rId5" Type="http://schemas.openxmlformats.org/officeDocument/2006/relationships/image" Target="../media/image1.jpeg"/><Relationship Id="rId10" Type="http://schemas.openxmlformats.org/officeDocument/2006/relationships/hyperlink" Target="#'D1 FRONT SIDE'!AC6"/><Relationship Id="rId4" Type="http://schemas.openxmlformats.org/officeDocument/2006/relationships/hyperlink" Target="#Index_Brijesh!F4"/><Relationship Id="rId9" Type="http://schemas.openxmlformats.org/officeDocument/2006/relationships/hyperlink" Target="#'VYAKTITV VIKAS'!C4"/><Relationship Id="rId14" Type="http://schemas.openxmlformats.org/officeDocument/2006/relationships/hyperlink" Target="#'GUN PATRAK'!I10"/></Relationships>
</file>

<file path=xl/drawings/_rels/drawing11.xml.rels><?xml version="1.0" encoding="UTF-8" standalone="yes"?>
<Relationships xmlns="http://schemas.openxmlformats.org/package/2006/relationships"><Relationship Id="rId8" Type="http://schemas.openxmlformats.org/officeDocument/2006/relationships/hyperlink" Target="#'D1 BACK SIDE'!R4"/><Relationship Id="rId3" Type="http://schemas.openxmlformats.org/officeDocument/2006/relationships/hyperlink" Target="#'Data Entry'!B2"/><Relationship Id="rId7" Type="http://schemas.openxmlformats.org/officeDocument/2006/relationships/hyperlink" Target="#'D1 FRONT SIDE'!AC6"/><Relationship Id="rId2" Type="http://schemas.openxmlformats.org/officeDocument/2006/relationships/image" Target="../media/image1.jpeg"/><Relationship Id="rId1" Type="http://schemas.openxmlformats.org/officeDocument/2006/relationships/hyperlink" Target="#Index_Brijesh!F4"/><Relationship Id="rId6" Type="http://schemas.openxmlformats.org/officeDocument/2006/relationships/hyperlink" Target="#'VYAKTITV VIKAS'!C4"/><Relationship Id="rId11" Type="http://schemas.openxmlformats.org/officeDocument/2006/relationships/hyperlink" Target="#'GUN PATRAK'!I10"/><Relationship Id="rId5" Type="http://schemas.openxmlformats.org/officeDocument/2006/relationships/hyperlink" Target="#'D2 GANIT'!E4"/><Relationship Id="rId10" Type="http://schemas.openxmlformats.org/officeDocument/2006/relationships/hyperlink" Target="#'MAIN PAGE'!Z4"/><Relationship Id="rId4" Type="http://schemas.openxmlformats.org/officeDocument/2006/relationships/hyperlink" Target="#'D2 BHASHA PARYAVARAN'!E4"/><Relationship Id="rId9" Type="http://schemas.openxmlformats.org/officeDocument/2006/relationships/hyperlink" Target="#'D2'!A3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507999</xdr:colOff>
      <xdr:row>0</xdr:row>
      <xdr:rowOff>50800</xdr:rowOff>
    </xdr:from>
    <xdr:to>
      <xdr:col>1</xdr:col>
      <xdr:colOff>4470400</xdr:colOff>
      <xdr:row>2</xdr:row>
      <xdr:rowOff>143933</xdr:rowOff>
    </xdr:to>
    <xdr:sp macro="" textlink="">
      <xdr:nvSpPr>
        <xdr:cNvPr id="8" name="Arrow: Left-Right 7">
          <a:extLst>
            <a:ext uri="{FF2B5EF4-FFF2-40B4-BE49-F238E27FC236}">
              <a16:creationId xmlns:a16="http://schemas.microsoft.com/office/drawing/2014/main" id="{E4B4138D-96A4-4DD7-AE63-6476E25E1EFB}"/>
            </a:ext>
          </a:extLst>
        </xdr:cNvPr>
        <xdr:cNvSpPr/>
      </xdr:nvSpPr>
      <xdr:spPr>
        <a:xfrm>
          <a:off x="805179" y="50800"/>
          <a:ext cx="3962401" cy="596053"/>
        </a:xfrm>
        <a:prstGeom prst="leftRightArrow">
          <a:avLst>
            <a:gd name="adj1" fmla="val 68812"/>
            <a:gd name="adj2" fmla="val 19802"/>
          </a:avLst>
        </a:prstGeom>
        <a:solidFill>
          <a:srgbClr val="0000CC"/>
        </a:solidFill>
        <a:ln w="12700">
          <a:solidFill>
            <a:srgbClr val="00FF00"/>
          </a:solidFill>
        </a:ln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gu-IN" sz="2000" b="1">
              <a:latin typeface="Wingdings" panose="05000000000000000000" pitchFamily="2" charset="2"/>
            </a:rPr>
            <a:t>®</a:t>
          </a:r>
          <a:r>
            <a:rPr lang="gu-IN" sz="1800" b="1"/>
            <a:t> સોફ્ટવેર ની વિશેષતાઓ</a:t>
          </a:r>
          <a:r>
            <a:rPr lang="en-US" sz="1800" b="1"/>
            <a:t> </a:t>
          </a:r>
          <a:r>
            <a:rPr lang="gu-IN" sz="2000" b="1">
              <a:latin typeface="Wingdings" panose="05000000000000000000" pitchFamily="2" charset="2"/>
            </a:rPr>
            <a:t>®</a:t>
          </a:r>
          <a:endParaRPr lang="en-US" sz="1800" b="1">
            <a:latin typeface="Wingdings" panose="05000000000000000000" pitchFamily="2" charset="2"/>
            <a:cs typeface="Arial" panose="020B0604020202020204" pitchFamily="34" charset="0"/>
          </a:endParaRPr>
        </a:p>
      </xdr:txBody>
    </xdr:sp>
    <xdr:clientData/>
  </xdr:twoCellAnchor>
  <xdr:twoCellAnchor>
    <xdr:from>
      <xdr:col>3</xdr:col>
      <xdr:colOff>397934</xdr:colOff>
      <xdr:row>0</xdr:row>
      <xdr:rowOff>118534</xdr:rowOff>
    </xdr:from>
    <xdr:to>
      <xdr:col>3</xdr:col>
      <xdr:colOff>4411134</xdr:colOff>
      <xdr:row>2</xdr:row>
      <xdr:rowOff>110067</xdr:rowOff>
    </xdr:to>
    <xdr:sp macro="" textlink="">
      <xdr:nvSpPr>
        <xdr:cNvPr id="9" name="Arrow: Left-Right 8">
          <a:extLst>
            <a:ext uri="{FF2B5EF4-FFF2-40B4-BE49-F238E27FC236}">
              <a16:creationId xmlns:a16="http://schemas.microsoft.com/office/drawing/2014/main" id="{DBEA6012-E713-4C01-BF2F-3EA94AA60FE3}"/>
            </a:ext>
          </a:extLst>
        </xdr:cNvPr>
        <xdr:cNvSpPr/>
      </xdr:nvSpPr>
      <xdr:spPr>
        <a:xfrm>
          <a:off x="7080674" y="118534"/>
          <a:ext cx="4013200" cy="494453"/>
        </a:xfrm>
        <a:prstGeom prst="leftRightArrow">
          <a:avLst>
            <a:gd name="adj1" fmla="val 68812"/>
            <a:gd name="adj2" fmla="val 19802"/>
          </a:avLst>
        </a:prstGeom>
        <a:solidFill>
          <a:srgbClr val="0000CC"/>
        </a:solidFill>
        <a:ln>
          <a:solidFill>
            <a:srgbClr val="00FF00"/>
          </a:solidFill>
        </a:ln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1600" b="1">
              <a:latin typeface="Wingdings" panose="05000000000000000000" pitchFamily="2" charset="2"/>
            </a:rPr>
            <a:t>®</a:t>
          </a:r>
          <a:r>
            <a:rPr lang="gu-IN" sz="1400" b="1"/>
            <a:t> સોફ્ટવેર બાબતે ધ્યાનમાં રાખવાની બાબતો </a:t>
          </a:r>
          <a:r>
            <a:rPr lang="gu-IN" sz="1600" b="1">
              <a:latin typeface="Wingdings" panose="05000000000000000000" pitchFamily="2" charset="2"/>
            </a:rPr>
            <a:t>®</a:t>
          </a:r>
          <a:endParaRPr lang="en-US" sz="1400" b="1">
            <a:latin typeface="Wingdings" panose="05000000000000000000" pitchFamily="2" charset="2"/>
            <a:cs typeface="Arial" panose="020B0604020202020204" pitchFamily="34" charset="0"/>
          </a:endParaRPr>
        </a:p>
      </xdr:txBody>
    </xdr:sp>
    <xdr:clientData/>
  </xdr:twoCellAnchor>
  <xdr:twoCellAnchor>
    <xdr:from>
      <xdr:col>4</xdr:col>
      <xdr:colOff>259079</xdr:colOff>
      <xdr:row>0</xdr:row>
      <xdr:rowOff>167640</xdr:rowOff>
    </xdr:from>
    <xdr:to>
      <xdr:col>8</xdr:col>
      <xdr:colOff>3520</xdr:colOff>
      <xdr:row>10</xdr:row>
      <xdr:rowOff>68580</xdr:rowOff>
    </xdr:to>
    <xdr:grpSp>
      <xdr:nvGrpSpPr>
        <xdr:cNvPr id="4" name="Group 3">
          <a:extLst>
            <a:ext uri="{FF2B5EF4-FFF2-40B4-BE49-F238E27FC236}">
              <a16:creationId xmlns:a16="http://schemas.microsoft.com/office/drawing/2014/main" id="{A07B730C-8F58-F3D5-C60C-EAF2BB19D3C1}"/>
            </a:ext>
          </a:extLst>
        </xdr:cNvPr>
        <xdr:cNvGrpSpPr/>
      </xdr:nvGrpSpPr>
      <xdr:grpSpPr>
        <a:xfrm>
          <a:off x="11704319" y="167640"/>
          <a:ext cx="2182841" cy="2819400"/>
          <a:chOff x="11704319" y="167640"/>
          <a:chExt cx="2182841" cy="2781300"/>
        </a:xfrm>
      </xdr:grpSpPr>
      <xdr:sp macro="" textlink="">
        <xdr:nvSpPr>
          <xdr:cNvPr id="15" name="Rectangle 14">
            <a:extLst>
              <a:ext uri="{FF2B5EF4-FFF2-40B4-BE49-F238E27FC236}">
                <a16:creationId xmlns:a16="http://schemas.microsoft.com/office/drawing/2014/main" id="{96E7DB46-2A84-E326-21A9-10D0C185418F}"/>
              </a:ext>
            </a:extLst>
          </xdr:cNvPr>
          <xdr:cNvSpPr/>
        </xdr:nvSpPr>
        <xdr:spPr>
          <a:xfrm>
            <a:off x="11704319" y="167640"/>
            <a:ext cx="2182841" cy="2781300"/>
          </a:xfrm>
          <a:prstGeom prst="rect">
            <a:avLst/>
          </a:prstGeom>
          <a:blipFill>
            <a:blip xmlns:r="http://schemas.openxmlformats.org/officeDocument/2006/relationships" r:embed="rId1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400" b="1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Data</a:t>
            </a:r>
            <a:r>
              <a:rPr lang="en-IN" sz="2400" b="1" baseline="0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Entry Buttons</a:t>
            </a:r>
            <a:endParaRPr lang="en-IN" sz="2400" b="1">
              <a:solidFill>
                <a:srgbClr val="FF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6" name="Rectangle 15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7696AAC1-AEE3-9155-5D88-ACA6B72FAADD}"/>
              </a:ext>
            </a:extLst>
          </xdr:cNvPr>
          <xdr:cNvSpPr/>
        </xdr:nvSpPr>
        <xdr:spPr>
          <a:xfrm>
            <a:off x="11940540" y="946347"/>
            <a:ext cx="1684020" cy="322657"/>
          </a:xfrm>
          <a:prstGeom prst="rect">
            <a:avLst/>
          </a:prstGeom>
          <a:solidFill>
            <a:srgbClr val="FFFF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800" b="1">
                <a:solidFill>
                  <a:schemeClr val="tx1"/>
                </a:solidFill>
              </a:rPr>
              <a:t>DATA</a:t>
            </a:r>
            <a:r>
              <a:rPr lang="en-IN" sz="1800" b="1" baseline="0">
                <a:solidFill>
                  <a:schemeClr val="tx1"/>
                </a:solidFill>
              </a:rPr>
              <a:t> ENTRY</a:t>
            </a:r>
            <a:endParaRPr lang="en-IN" sz="1800" b="1">
              <a:solidFill>
                <a:schemeClr val="tx1"/>
              </a:solidFill>
            </a:endParaRPr>
          </a:p>
        </xdr:txBody>
      </xdr:sp>
      <xdr:sp macro="" textlink="">
        <xdr:nvSpPr>
          <xdr:cNvPr id="18" name="Rectangle 17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9E4A02A1-8994-D378-BED2-8AFBA01F381C}"/>
              </a:ext>
            </a:extLst>
          </xdr:cNvPr>
          <xdr:cNvSpPr/>
        </xdr:nvSpPr>
        <xdr:spPr>
          <a:xfrm>
            <a:off x="11929109" y="1467248"/>
            <a:ext cx="1685925" cy="322657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D2-</a:t>
            </a:r>
            <a:r>
              <a:rPr lang="en-IN" sz="1400" b="1" baseline="0">
                <a:solidFill>
                  <a:schemeClr val="bg1"/>
                </a:solidFill>
              </a:rPr>
              <a:t> BHASHA</a:t>
            </a:r>
            <a:r>
              <a:rPr lang="gu-IN" sz="1400" b="1" baseline="0">
                <a:solidFill>
                  <a:schemeClr val="bg1"/>
                </a:solidFill>
              </a:rPr>
              <a:t> </a:t>
            </a:r>
            <a:r>
              <a:rPr lang="en-IN" sz="1400" b="1" baseline="0">
                <a:solidFill>
                  <a:schemeClr val="bg1"/>
                </a:solidFill>
              </a:rPr>
              <a:t>&amp; EVS</a:t>
            </a:r>
            <a:endParaRPr lang="en-IN" sz="1400" b="1">
              <a:solidFill>
                <a:schemeClr val="bg1"/>
              </a:solidFill>
            </a:endParaRPr>
          </a:p>
        </xdr:txBody>
      </xdr:sp>
      <xdr:sp macro="" textlink="">
        <xdr:nvSpPr>
          <xdr:cNvPr id="26" name="Rectangle 25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34EA7A44-CDC6-64C9-0E20-10FBB44EE18F}"/>
              </a:ext>
            </a:extLst>
          </xdr:cNvPr>
          <xdr:cNvSpPr/>
        </xdr:nvSpPr>
        <xdr:spPr>
          <a:xfrm>
            <a:off x="11948160" y="1988149"/>
            <a:ext cx="1676400" cy="322657"/>
          </a:xfrm>
          <a:prstGeom prst="rect">
            <a:avLst/>
          </a:prstGeom>
          <a:solidFill>
            <a:srgbClr val="00206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D2- GANIT</a:t>
            </a:r>
          </a:p>
        </xdr:txBody>
      </xdr:sp>
      <xdr:sp macro="" textlink="">
        <xdr:nvSpPr>
          <xdr:cNvPr id="28" name="Rectangle 27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DB9DDF99-D4EA-8027-D701-4B5F7A0130CD}"/>
              </a:ext>
            </a:extLst>
          </xdr:cNvPr>
          <xdr:cNvSpPr/>
        </xdr:nvSpPr>
        <xdr:spPr>
          <a:xfrm>
            <a:off x="11955780" y="2509049"/>
            <a:ext cx="1668780" cy="322657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VYAKTITV VIKAS</a:t>
            </a:r>
          </a:p>
        </xdr:txBody>
      </xdr:sp>
    </xdr:grpSp>
    <xdr:clientData/>
  </xdr:twoCellAnchor>
  <xdr:twoCellAnchor>
    <xdr:from>
      <xdr:col>8</xdr:col>
      <xdr:colOff>38100</xdr:colOff>
      <xdr:row>0</xdr:row>
      <xdr:rowOff>175259</xdr:rowOff>
    </xdr:from>
    <xdr:to>
      <xdr:col>13</xdr:col>
      <xdr:colOff>83820</xdr:colOff>
      <xdr:row>8</xdr:row>
      <xdr:rowOff>97154</xdr:rowOff>
    </xdr:to>
    <xdr:grpSp>
      <xdr:nvGrpSpPr>
        <xdr:cNvPr id="19" name="Group 18">
          <a:extLst>
            <a:ext uri="{FF2B5EF4-FFF2-40B4-BE49-F238E27FC236}">
              <a16:creationId xmlns:a16="http://schemas.microsoft.com/office/drawing/2014/main" id="{D361E668-73E5-BC97-9748-BE1C64310BB7}"/>
            </a:ext>
          </a:extLst>
        </xdr:cNvPr>
        <xdr:cNvGrpSpPr/>
      </xdr:nvGrpSpPr>
      <xdr:grpSpPr>
        <a:xfrm>
          <a:off x="13921740" y="175259"/>
          <a:ext cx="3368040" cy="2360295"/>
          <a:chOff x="14203680" y="182879"/>
          <a:chExt cx="3368040" cy="2360295"/>
        </a:xfrm>
      </xdr:grpSpPr>
      <xdr:sp macro="" textlink="">
        <xdr:nvSpPr>
          <xdr:cNvPr id="31" name="Rectangle 30">
            <a:extLst>
              <a:ext uri="{FF2B5EF4-FFF2-40B4-BE49-F238E27FC236}">
                <a16:creationId xmlns:a16="http://schemas.microsoft.com/office/drawing/2014/main" id="{44DAAB6B-F9EF-97F4-FE8A-2C99265CD55A}"/>
              </a:ext>
            </a:extLst>
          </xdr:cNvPr>
          <xdr:cNvSpPr/>
        </xdr:nvSpPr>
        <xdr:spPr>
          <a:xfrm>
            <a:off x="14203680" y="182879"/>
            <a:ext cx="3368040" cy="2360295"/>
          </a:xfrm>
          <a:prstGeom prst="rect">
            <a:avLst/>
          </a:prstGeom>
          <a:blipFill>
            <a:blip xmlns:r="http://schemas.openxmlformats.org/officeDocument/2006/relationships" r:embed="rId1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800" b="1">
                <a:solidFill>
                  <a:srgbClr val="3333FF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Result Buttons</a:t>
            </a:r>
            <a:endParaRPr lang="en-IN" sz="1200" b="1">
              <a:solidFill>
                <a:srgbClr val="3333FF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34" name="Rectangle 33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FC561F46-3DAB-5025-5E36-A3580D635F6D}"/>
              </a:ext>
            </a:extLst>
          </xdr:cNvPr>
          <xdr:cNvSpPr/>
        </xdr:nvSpPr>
        <xdr:spPr>
          <a:xfrm>
            <a:off x="14375697" y="1025962"/>
            <a:ext cx="1490410" cy="391872"/>
          </a:xfrm>
          <a:prstGeom prst="rect">
            <a:avLst/>
          </a:prstGeom>
          <a:solidFill>
            <a:srgbClr val="0000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D1 FRONT SIDE</a:t>
            </a:r>
          </a:p>
        </xdr:txBody>
      </xdr:sp>
      <xdr:sp macro="" textlink="">
        <xdr:nvSpPr>
          <xdr:cNvPr id="20" name="Rectangle 19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E7933EDE-A06A-4955-AB1D-C0B4358F7A6C}"/>
              </a:ext>
            </a:extLst>
          </xdr:cNvPr>
          <xdr:cNvSpPr/>
        </xdr:nvSpPr>
        <xdr:spPr>
          <a:xfrm>
            <a:off x="14383460" y="1567227"/>
            <a:ext cx="1490410" cy="361869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D1 BACK SIDE</a:t>
            </a:r>
          </a:p>
        </xdr:txBody>
      </xdr:sp>
      <xdr:sp macro="" textlink="">
        <xdr:nvSpPr>
          <xdr:cNvPr id="21" name="Rectangle 20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AEB6EB6F-56B9-4E41-92AD-B63197A29AF5}"/>
              </a:ext>
            </a:extLst>
          </xdr:cNvPr>
          <xdr:cNvSpPr/>
        </xdr:nvSpPr>
        <xdr:spPr>
          <a:xfrm>
            <a:off x="15265475" y="2077727"/>
            <a:ext cx="1490410" cy="361869"/>
          </a:xfrm>
          <a:prstGeom prst="rect">
            <a:avLst/>
          </a:prstGeom>
          <a:solidFill>
            <a:srgbClr val="FF00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D2 PARINAM</a:t>
            </a:r>
          </a:p>
        </xdr:txBody>
      </xdr:sp>
      <xdr:sp macro="" textlink="">
        <xdr:nvSpPr>
          <xdr:cNvPr id="6" name="Rectangle 5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E0820F6C-6911-45E1-B721-03EE2362685F}"/>
              </a:ext>
            </a:extLst>
          </xdr:cNvPr>
          <xdr:cNvSpPr/>
        </xdr:nvSpPr>
        <xdr:spPr>
          <a:xfrm>
            <a:off x="16047720" y="998220"/>
            <a:ext cx="1374843" cy="398301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MAIN</a:t>
            </a:r>
            <a:r>
              <a:rPr lang="en-IN" sz="1400" b="1" baseline="0">
                <a:solidFill>
                  <a:schemeClr val="bg1"/>
                </a:solidFill>
              </a:rPr>
              <a:t> PAGE</a:t>
            </a:r>
            <a:endParaRPr lang="en-IN" sz="1400" b="1">
              <a:solidFill>
                <a:schemeClr val="bg1"/>
              </a:solidFill>
            </a:endParaRPr>
          </a:p>
        </xdr:txBody>
      </xdr:sp>
      <xdr:sp macro="" textlink="">
        <xdr:nvSpPr>
          <xdr:cNvPr id="7" name="Rectangle 6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BE7CA45F-DFBE-4F3C-B6E3-1129CFD6AC16}"/>
              </a:ext>
            </a:extLst>
          </xdr:cNvPr>
          <xdr:cNvSpPr/>
        </xdr:nvSpPr>
        <xdr:spPr>
          <a:xfrm>
            <a:off x="16055483" y="1570776"/>
            <a:ext cx="1389940" cy="367806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GUN</a:t>
            </a:r>
            <a:r>
              <a:rPr lang="en-IN" sz="1400" b="1" baseline="0">
                <a:solidFill>
                  <a:schemeClr val="bg1"/>
                </a:solidFill>
              </a:rPr>
              <a:t> PATRAK</a:t>
            </a:r>
            <a:endParaRPr lang="en-IN" sz="1400" b="1">
              <a:solidFill>
                <a:schemeClr val="bg1"/>
              </a:solidFill>
            </a:endParaRPr>
          </a:p>
        </xdr:txBody>
      </xdr:sp>
    </xdr:grpSp>
    <xdr:clientData/>
  </xdr:twoCellAnchor>
  <xdr:twoCellAnchor>
    <xdr:from>
      <xdr:col>11</xdr:col>
      <xdr:colOff>297180</xdr:colOff>
      <xdr:row>10</xdr:row>
      <xdr:rowOff>68580</xdr:rowOff>
    </xdr:from>
    <xdr:to>
      <xdr:col>17</xdr:col>
      <xdr:colOff>531495</xdr:colOff>
      <xdr:row>15</xdr:row>
      <xdr:rowOff>215266</xdr:rowOff>
    </xdr:to>
    <xdr:grpSp>
      <xdr:nvGrpSpPr>
        <xdr:cNvPr id="24" name="Group 23">
          <a:extLst>
            <a:ext uri="{FF2B5EF4-FFF2-40B4-BE49-F238E27FC236}">
              <a16:creationId xmlns:a16="http://schemas.microsoft.com/office/drawing/2014/main" id="{F58882E5-BF98-415F-B9C2-73A84DF733FA}"/>
            </a:ext>
          </a:extLst>
        </xdr:cNvPr>
        <xdr:cNvGrpSpPr/>
      </xdr:nvGrpSpPr>
      <xdr:grpSpPr>
        <a:xfrm>
          <a:off x="16009620" y="2987040"/>
          <a:ext cx="4516755" cy="1343026"/>
          <a:chOff x="14197965" y="2741294"/>
          <a:chExt cx="4516755" cy="1343026"/>
        </a:xfrm>
      </xdr:grpSpPr>
      <xdr:sp macro="" textlink="">
        <xdr:nvSpPr>
          <xdr:cNvPr id="25" name="Rectangle 24">
            <a:hlinkClick xmlns:r="http://schemas.openxmlformats.org/officeDocument/2006/relationships" r:id="rId11"/>
            <a:extLst>
              <a:ext uri="{FF2B5EF4-FFF2-40B4-BE49-F238E27FC236}">
                <a16:creationId xmlns:a16="http://schemas.microsoft.com/office/drawing/2014/main" id="{AE3905AA-8930-26BD-0A2C-C23AEF086047}"/>
              </a:ext>
            </a:extLst>
          </xdr:cNvPr>
          <xdr:cNvSpPr/>
        </xdr:nvSpPr>
        <xdr:spPr>
          <a:xfrm>
            <a:off x="14197965" y="2741294"/>
            <a:ext cx="2076450" cy="603885"/>
          </a:xfrm>
          <a:prstGeom prst="rect">
            <a:avLst/>
          </a:prstGeom>
          <a:ln>
            <a:noFill/>
          </a:ln>
          <a:effectLst>
            <a:outerShdw blurRad="225425" dist="50800" dir="5220000" algn="ctr">
              <a:srgbClr val="000000">
                <a:alpha val="33000"/>
              </a:srgbClr>
            </a:outerShdw>
          </a:effectLst>
          <a:scene3d>
            <a:camera prst="perspectiveFront" fov="3300000">
              <a:rot lat="486000" lon="19530000" rev="174000"/>
            </a:camera>
            <a:lightRig rig="harsh" dir="t">
              <a:rot lat="0" lon="0" rev="3000000"/>
            </a:lightRig>
          </a:scene3d>
          <a:sp3d extrusionH="254000" contourW="19050">
            <a:bevelT w="82550" h="44450" prst="angle"/>
            <a:bevelB w="82550" h="44450" prst="angle"/>
            <a:contourClr>
              <a:srgbClr val="FFFFFF"/>
            </a:contourClr>
          </a:sp3d>
        </xdr:spPr>
        <xdr:style>
          <a:lnRef idx="2">
            <a:schemeClr val="accent4">
              <a:shade val="50000"/>
            </a:schemeClr>
          </a:lnRef>
          <a:fillRef idx="1">
            <a:schemeClr val="accent4"/>
          </a:fillRef>
          <a:effectRef idx="0">
            <a:schemeClr val="accent4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600" b="1">
                <a:solidFill>
                  <a:srgbClr val="C00000"/>
                </a:solidFill>
              </a:rPr>
              <a:t>SHREE_GUJ_OTF_750 FONT</a:t>
            </a:r>
          </a:p>
          <a:p>
            <a:pPr algn="ctr"/>
            <a:r>
              <a:rPr lang="en-IN" sz="1600" b="1">
                <a:solidFill>
                  <a:srgbClr val="C00000"/>
                </a:solidFill>
              </a:rPr>
              <a:t>DOWNLOAD</a:t>
            </a:r>
            <a:r>
              <a:rPr lang="en-IN" sz="1600" b="1" baseline="0">
                <a:solidFill>
                  <a:srgbClr val="C00000"/>
                </a:solidFill>
              </a:rPr>
              <a:t> HERE</a:t>
            </a:r>
            <a:endParaRPr lang="en-IN" sz="1600" b="1">
              <a:solidFill>
                <a:srgbClr val="C00000"/>
              </a:solidFill>
            </a:endParaRPr>
          </a:p>
        </xdr:txBody>
      </xdr:sp>
      <xdr:cxnSp macro="">
        <xdr:nvCxnSpPr>
          <xdr:cNvPr id="27" name="Straight Arrow Connector 26">
            <a:extLst>
              <a:ext uri="{FF2B5EF4-FFF2-40B4-BE49-F238E27FC236}">
                <a16:creationId xmlns:a16="http://schemas.microsoft.com/office/drawing/2014/main" id="{3A097614-D1E6-BDFD-74E9-001B76AE38D3}"/>
              </a:ext>
            </a:extLst>
          </xdr:cNvPr>
          <xdr:cNvCxnSpPr/>
        </xdr:nvCxnSpPr>
        <xdr:spPr>
          <a:xfrm flipH="1" flipV="1">
            <a:off x="15841979" y="3133725"/>
            <a:ext cx="361950" cy="375285"/>
          </a:xfrm>
          <a:prstGeom prst="straightConnector1">
            <a:avLst/>
          </a:prstGeom>
          <a:ln w="38100">
            <a:solidFill>
              <a:schemeClr val="tx1"/>
            </a:solidFill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9" name="TextBox 28">
            <a:extLst>
              <a:ext uri="{FF2B5EF4-FFF2-40B4-BE49-F238E27FC236}">
                <a16:creationId xmlns:a16="http://schemas.microsoft.com/office/drawing/2014/main" id="{FB3E1AC2-272A-3165-7C27-B6FE17F9E078}"/>
              </a:ext>
            </a:extLst>
          </xdr:cNvPr>
          <xdr:cNvSpPr txBox="1"/>
        </xdr:nvSpPr>
        <xdr:spPr>
          <a:xfrm>
            <a:off x="16110584" y="3198494"/>
            <a:ext cx="2604136" cy="88582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lang="gu-IN" sz="1400" b="1">
                <a:solidFill>
                  <a:srgbClr val="0000FF"/>
                </a:solidFill>
              </a:rPr>
              <a:t>આ ફોન્ટ કમ્પ્યુટરમાં ઇન્સ્ટોલ હોવા જોઈએ.</a:t>
            </a:r>
            <a:endParaRPr lang="en-IN" sz="1400" b="1">
              <a:solidFill>
                <a:srgbClr val="0000FF"/>
              </a:solidFill>
            </a:endParaRPr>
          </a:p>
        </xdr:txBody>
      </xdr:sp>
    </xdr:grpSp>
    <xdr:clientData/>
  </xdr:twoCellAnchor>
  <xdr:twoCellAnchor>
    <xdr:from>
      <xdr:col>4</xdr:col>
      <xdr:colOff>243840</xdr:colOff>
      <xdr:row>9</xdr:row>
      <xdr:rowOff>144780</xdr:rowOff>
    </xdr:from>
    <xdr:to>
      <xdr:col>12</xdr:col>
      <xdr:colOff>46143</xdr:colOff>
      <xdr:row>20</xdr:row>
      <xdr:rowOff>53340</xdr:rowOff>
    </xdr:to>
    <xdr:grpSp>
      <xdr:nvGrpSpPr>
        <xdr:cNvPr id="30" name="Group 29">
          <a:extLst>
            <a:ext uri="{FF2B5EF4-FFF2-40B4-BE49-F238E27FC236}">
              <a16:creationId xmlns:a16="http://schemas.microsoft.com/office/drawing/2014/main" id="{444404D2-F641-48ED-8B95-D223B1F4F2F6}"/>
            </a:ext>
          </a:extLst>
        </xdr:cNvPr>
        <xdr:cNvGrpSpPr/>
      </xdr:nvGrpSpPr>
      <xdr:grpSpPr>
        <a:xfrm>
          <a:off x="11689080" y="2819400"/>
          <a:ext cx="4679103" cy="3017520"/>
          <a:chOff x="11774382" y="3204211"/>
          <a:chExt cx="4679103" cy="3017520"/>
        </a:xfrm>
      </xdr:grpSpPr>
      <xdr:pic>
        <xdr:nvPicPr>
          <xdr:cNvPr id="32" name="Picture 31">
            <a:extLst>
              <a:ext uri="{FF2B5EF4-FFF2-40B4-BE49-F238E27FC236}">
                <a16:creationId xmlns:a16="http://schemas.microsoft.com/office/drawing/2014/main" id="{858D647B-BCDD-8DF8-C51F-4252A912A56C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8108" t="1449" r="18107" b="2897"/>
          <a:stretch/>
        </xdr:blipFill>
        <xdr:spPr>
          <a:xfrm>
            <a:off x="11774382" y="3506471"/>
            <a:ext cx="1833033" cy="1743709"/>
          </a:xfrm>
          <a:prstGeom prst="rect">
            <a:avLst/>
          </a:prstGeom>
          <a:ln w="19050">
            <a:solidFill>
              <a:srgbClr val="FFFF00"/>
            </a:solidFill>
          </a:ln>
          <a:scene3d>
            <a:camera prst="orthographicFront"/>
            <a:lightRig rig="threePt" dir="t"/>
          </a:scene3d>
          <a:sp3d>
            <a:bevelT w="101600" prst="riblet"/>
          </a:sp3d>
        </xdr:spPr>
      </xdr:pic>
      <xdr:grpSp>
        <xdr:nvGrpSpPr>
          <xdr:cNvPr id="33" name="Group 32">
            <a:extLst>
              <a:ext uri="{FF2B5EF4-FFF2-40B4-BE49-F238E27FC236}">
                <a16:creationId xmlns:a16="http://schemas.microsoft.com/office/drawing/2014/main" id="{F5285A54-3AFD-067B-0396-A19B4BEC0D59}"/>
              </a:ext>
            </a:extLst>
          </xdr:cNvPr>
          <xdr:cNvGrpSpPr/>
        </xdr:nvGrpSpPr>
        <xdr:grpSpPr>
          <a:xfrm>
            <a:off x="13244402" y="3956896"/>
            <a:ext cx="829738" cy="490217"/>
            <a:chOff x="8809562" y="7288741"/>
            <a:chExt cx="829738" cy="501647"/>
          </a:xfrm>
        </xdr:grpSpPr>
        <xdr:sp macro="" textlink="">
          <xdr:nvSpPr>
            <xdr:cNvPr id="36" name="Arrow: Chevron 35">
              <a:extLst>
                <a:ext uri="{FF2B5EF4-FFF2-40B4-BE49-F238E27FC236}">
                  <a16:creationId xmlns:a16="http://schemas.microsoft.com/office/drawing/2014/main" id="{5BD29D1F-0CC9-40CA-5C14-75B3B5508887}"/>
                </a:ext>
              </a:extLst>
            </xdr:cNvPr>
            <xdr:cNvSpPr/>
          </xdr:nvSpPr>
          <xdr:spPr>
            <a:xfrm flipH="1">
              <a:off x="8809562" y="7288741"/>
              <a:ext cx="330200" cy="493184"/>
            </a:xfrm>
            <a:prstGeom prst="chevron">
              <a:avLst/>
            </a:prstGeom>
            <a:blipFill>
              <a:blip xmlns:r="http://schemas.openxmlformats.org/officeDocument/2006/relationships" r:embed="rId13"/>
              <a:tile tx="0" ty="0" sx="100000" sy="100000" flip="none" algn="tl"/>
            </a:blipFill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>
                <a:solidFill>
                  <a:schemeClr val="tx1"/>
                </a:solidFill>
              </a:endParaRPr>
            </a:p>
          </xdr:txBody>
        </xdr:sp>
        <xdr:sp macro="" textlink="">
          <xdr:nvSpPr>
            <xdr:cNvPr id="37" name="Arrow: Chevron 36">
              <a:extLst>
                <a:ext uri="{FF2B5EF4-FFF2-40B4-BE49-F238E27FC236}">
                  <a16:creationId xmlns:a16="http://schemas.microsoft.com/office/drawing/2014/main" id="{D82A970B-C0FF-B14D-5A41-69DED37EBAFB}"/>
                </a:ext>
              </a:extLst>
            </xdr:cNvPr>
            <xdr:cNvSpPr/>
          </xdr:nvSpPr>
          <xdr:spPr>
            <a:xfrm flipH="1">
              <a:off x="9080500" y="7297204"/>
              <a:ext cx="330200" cy="493184"/>
            </a:xfrm>
            <a:prstGeom prst="chevron">
              <a:avLst/>
            </a:prstGeom>
            <a:blipFill>
              <a:blip xmlns:r="http://schemas.openxmlformats.org/officeDocument/2006/relationships" r:embed="rId13"/>
              <a:tile tx="0" ty="0" sx="100000" sy="100000" flip="none" algn="tl"/>
            </a:blipFill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>
                <a:solidFill>
                  <a:schemeClr val="tx1"/>
                </a:solidFill>
              </a:endParaRPr>
            </a:p>
          </xdr:txBody>
        </xdr:sp>
        <xdr:sp macro="" textlink="">
          <xdr:nvSpPr>
            <xdr:cNvPr id="38" name="Rectangle 37">
              <a:extLst>
                <a:ext uri="{FF2B5EF4-FFF2-40B4-BE49-F238E27FC236}">
                  <a16:creationId xmlns:a16="http://schemas.microsoft.com/office/drawing/2014/main" id="{50DF6CB6-4898-7403-C444-6CAA3622A18C}"/>
                </a:ext>
              </a:extLst>
            </xdr:cNvPr>
            <xdr:cNvSpPr/>
          </xdr:nvSpPr>
          <xdr:spPr>
            <a:xfrm>
              <a:off x="9300634" y="7416799"/>
              <a:ext cx="338666" cy="271993"/>
            </a:xfrm>
            <a:prstGeom prst="rect">
              <a:avLst/>
            </a:prstGeom>
            <a:blipFill>
              <a:blip xmlns:r="http://schemas.openxmlformats.org/officeDocument/2006/relationships" r:embed="rId13"/>
              <a:tile tx="0" ty="0" sx="100000" sy="100000" flip="none" algn="tl"/>
            </a:blip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/>
            </a:p>
          </xdr:txBody>
        </xdr:sp>
      </xdr:grpSp>
      <xdr:sp macro="" textlink="">
        <xdr:nvSpPr>
          <xdr:cNvPr id="35" name="Rectangle 34">
            <a:extLst>
              <a:ext uri="{FF2B5EF4-FFF2-40B4-BE49-F238E27FC236}">
                <a16:creationId xmlns:a16="http://schemas.microsoft.com/office/drawing/2014/main" id="{0F7E5C64-9EE3-4FA3-9F19-7C864951D3DD}"/>
              </a:ext>
            </a:extLst>
          </xdr:cNvPr>
          <xdr:cNvSpPr/>
        </xdr:nvSpPr>
        <xdr:spPr>
          <a:xfrm>
            <a:off x="13687425" y="3204211"/>
            <a:ext cx="2766060" cy="3017520"/>
          </a:xfrm>
          <a:prstGeom prst="rect">
            <a:avLst/>
          </a:prstGeom>
          <a:noFill/>
        </xdr:spPr>
        <xdr:txBody>
          <a:bodyPr wrap="none" lIns="91440" tIns="45720" rIns="91440" bIns="45720" anchor="ctr">
            <a:noAutofit/>
          </a:bodyPr>
          <a:lstStyle/>
          <a:p>
            <a:pPr algn="ctr"/>
            <a:r>
              <a:rPr lang="gu-IN" sz="14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આ સોફ્ટવેર </a:t>
            </a:r>
            <a:endParaRPr lang="en-US" sz="14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400" b="1" cap="none" spc="0">
                <a:ln w="0"/>
                <a:solidFill>
                  <a:srgbClr val="C00000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બ્રિજેશકુમાર કુમાર કે. પટેલ </a:t>
            </a:r>
            <a:endParaRPr lang="en-US" sz="1400" b="1" cap="none" spc="0">
              <a:ln w="0"/>
              <a:solidFill>
                <a:srgbClr val="C0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400" b="1" cap="none" spc="0">
                <a:ln w="0"/>
                <a:solidFill>
                  <a:srgbClr val="002060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( કુવાદરા પ્રાથમિક શાળા ) </a:t>
            </a:r>
            <a:endParaRPr lang="en-US" sz="1400" b="1" cap="none" spc="0">
              <a:ln w="0"/>
              <a:solidFill>
                <a:srgbClr val="00206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4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દ્વારા બનાવવામાં આવ્યું છે.</a:t>
            </a:r>
            <a:endParaRPr lang="en-US" sz="14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4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અન્ય ટેકનીકલ માહિતી માટે કે </a:t>
            </a:r>
            <a:endParaRPr lang="en-US" sz="14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4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આ સોફ્ટવેર બાબતે પ્રશ્ન હોય તો મને </a:t>
            </a:r>
            <a:endParaRPr lang="en-US" sz="14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400" b="1" cap="none" spc="0">
                <a:ln w="0"/>
                <a:solidFill>
                  <a:srgbClr val="C00000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+91 77780 31603 વોટ્સ એપ </a:t>
            </a:r>
            <a:r>
              <a:rPr lang="gu-IN" sz="14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કરવું. </a:t>
            </a:r>
            <a:endParaRPr lang="en-US" sz="14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4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કોલ કરવો નહી.</a:t>
            </a:r>
            <a:endParaRPr lang="en-US" sz="14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</xdr:txBody>
      </xdr:sp>
    </xdr:grpSp>
    <xdr:clientData/>
  </xdr:twoCellAnchor>
  <xdr:twoCellAnchor>
    <xdr:from>
      <xdr:col>12</xdr:col>
      <xdr:colOff>518160</xdr:colOff>
      <xdr:row>14</xdr:row>
      <xdr:rowOff>99060</xdr:rowOff>
    </xdr:from>
    <xdr:to>
      <xdr:col>14</xdr:col>
      <xdr:colOff>632460</xdr:colOff>
      <xdr:row>17</xdr:row>
      <xdr:rowOff>416560</xdr:rowOff>
    </xdr:to>
    <xdr:sp macro="" textlink="">
      <xdr:nvSpPr>
        <xdr:cNvPr id="39" name="Rectangle 38">
          <a:hlinkClick xmlns:r="http://schemas.openxmlformats.org/officeDocument/2006/relationships" r:id="rId14"/>
          <a:extLst>
            <a:ext uri="{FF2B5EF4-FFF2-40B4-BE49-F238E27FC236}">
              <a16:creationId xmlns:a16="http://schemas.microsoft.com/office/drawing/2014/main" id="{54D4A3FF-0D3F-4E76-AC8C-0BD0F9BD62DD}"/>
            </a:ext>
          </a:extLst>
        </xdr:cNvPr>
        <xdr:cNvSpPr/>
      </xdr:nvSpPr>
      <xdr:spPr>
        <a:xfrm>
          <a:off x="16840200" y="3977640"/>
          <a:ext cx="1249680" cy="1270000"/>
        </a:xfrm>
        <a:prstGeom prst="rect">
          <a:avLst/>
        </a:prstGeom>
        <a:blipFill>
          <a:blip xmlns:r="http://schemas.openxmlformats.org/officeDocument/2006/relationships" r:embed="rId15"/>
          <a:tile tx="0" ty="0" sx="100000" sy="100000" flip="none" algn="tl"/>
        </a:blip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000" b="1">
              <a:solidFill>
                <a:srgbClr val="0000CC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Problems</a:t>
          </a:r>
        </a:p>
        <a:p>
          <a:pPr algn="ctr"/>
          <a:r>
            <a:rPr lang="en-IN" sz="2000" b="1" baseline="0">
              <a:solidFill>
                <a:srgbClr val="0000CC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 </a:t>
          </a:r>
        </a:p>
        <a:p>
          <a:pPr algn="ctr"/>
          <a:r>
            <a:rPr lang="en-IN" sz="2000" b="1" baseline="0">
              <a:solidFill>
                <a:srgbClr val="0000CC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Solutions</a:t>
          </a:r>
          <a:endParaRPr lang="en-IN" sz="2000" b="1">
            <a:solidFill>
              <a:srgbClr val="0000CC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30480</xdr:colOff>
      <xdr:row>1</xdr:row>
      <xdr:rowOff>289560</xdr:rowOff>
    </xdr:from>
    <xdr:to>
      <xdr:col>15</xdr:col>
      <xdr:colOff>274320</xdr:colOff>
      <xdr:row>7</xdr:row>
      <xdr:rowOff>60960</xdr:rowOff>
    </xdr:to>
    <xdr:sp macro="" textlink="">
      <xdr:nvSpPr>
        <xdr:cNvPr id="2" name="Rectangl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535AA9D-C9DF-4853-B9CE-EBDA894519D5}"/>
            </a:ext>
          </a:extLst>
        </xdr:cNvPr>
        <xdr:cNvSpPr/>
      </xdr:nvSpPr>
      <xdr:spPr>
        <a:xfrm>
          <a:off x="7955280" y="487680"/>
          <a:ext cx="1463040" cy="126492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12</xdr:col>
      <xdr:colOff>586740</xdr:colOff>
      <xdr:row>8</xdr:row>
      <xdr:rowOff>160020</xdr:rowOff>
    </xdr:from>
    <xdr:to>
      <xdr:col>21</xdr:col>
      <xdr:colOff>177165</xdr:colOff>
      <xdr:row>16</xdr:row>
      <xdr:rowOff>220980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FD9C1A0C-0846-41DE-81E4-7FEF1280F9E1}"/>
            </a:ext>
          </a:extLst>
        </xdr:cNvPr>
        <xdr:cNvGrpSpPr/>
      </xdr:nvGrpSpPr>
      <xdr:grpSpPr>
        <a:xfrm>
          <a:off x="7901940" y="2118360"/>
          <a:ext cx="5076825" cy="1988820"/>
          <a:chOff x="6472767" y="6470650"/>
          <a:chExt cx="5641128" cy="3705860"/>
        </a:xfrm>
      </xdr:grpSpPr>
      <xdr:grpSp>
        <xdr:nvGrpSpPr>
          <xdr:cNvPr id="4" name="Group 3">
            <a:extLst>
              <a:ext uri="{FF2B5EF4-FFF2-40B4-BE49-F238E27FC236}">
                <a16:creationId xmlns:a16="http://schemas.microsoft.com/office/drawing/2014/main" id="{DAAC2D41-9BCF-3B1F-2F2D-FDE8944B0E84}"/>
              </a:ext>
            </a:extLst>
          </xdr:cNvPr>
          <xdr:cNvGrpSpPr/>
        </xdr:nvGrpSpPr>
        <xdr:grpSpPr>
          <a:xfrm>
            <a:off x="6472767" y="6470650"/>
            <a:ext cx="3214158" cy="3705860"/>
            <a:chOff x="6472767" y="6470650"/>
            <a:chExt cx="3214158" cy="3705860"/>
          </a:xfrm>
        </xdr:grpSpPr>
        <xdr:pic>
          <xdr:nvPicPr>
            <xdr:cNvPr id="6" name="Picture 5">
              <a:extLst>
                <a:ext uri="{FF2B5EF4-FFF2-40B4-BE49-F238E27FC236}">
                  <a16:creationId xmlns:a16="http://schemas.microsoft.com/office/drawing/2014/main" id="{65B3156F-2256-4813-028B-063AA7DF28BE}"/>
                </a:ext>
              </a:extLst>
            </xdr:cNvPr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2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 l="18108" t="1449" r="18107" b="2897"/>
            <a:stretch/>
          </xdr:blipFill>
          <xdr:spPr>
            <a:xfrm>
              <a:off x="6472767" y="6470650"/>
              <a:ext cx="2421467" cy="3705860"/>
            </a:xfrm>
            <a:prstGeom prst="rect">
              <a:avLst/>
            </a:prstGeom>
            <a:ln w="19050">
              <a:solidFill>
                <a:srgbClr val="FFFF00"/>
              </a:solidFill>
            </a:ln>
            <a:scene3d>
              <a:camera prst="orthographicFront"/>
              <a:lightRig rig="threePt" dir="t"/>
            </a:scene3d>
            <a:sp3d>
              <a:bevelT w="101600" prst="riblet"/>
            </a:sp3d>
          </xdr:spPr>
        </xdr:pic>
        <xdr:sp macro="" textlink="">
          <xdr:nvSpPr>
            <xdr:cNvPr id="7" name="Arrow: Chevron 6">
              <a:extLst>
                <a:ext uri="{FF2B5EF4-FFF2-40B4-BE49-F238E27FC236}">
                  <a16:creationId xmlns:a16="http://schemas.microsoft.com/office/drawing/2014/main" id="{703DA625-469B-8F9D-1653-8C66AB689A44}"/>
                </a:ext>
              </a:extLst>
            </xdr:cNvPr>
            <xdr:cNvSpPr/>
          </xdr:nvSpPr>
          <xdr:spPr>
            <a:xfrm flipH="1">
              <a:off x="8809562" y="7793566"/>
              <a:ext cx="330200" cy="512234"/>
            </a:xfrm>
            <a:prstGeom prst="chevron">
              <a:avLst/>
            </a:prstGeom>
            <a:blipFill>
              <a:blip xmlns:r="http://schemas.openxmlformats.org/officeDocument/2006/relationships" r:embed="rId3"/>
              <a:tile tx="0" ty="0" sx="100000" sy="100000" flip="none" algn="tl"/>
            </a:blipFill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>
                <a:solidFill>
                  <a:schemeClr val="tx1"/>
                </a:solidFill>
              </a:endParaRPr>
            </a:p>
          </xdr:txBody>
        </xdr:sp>
        <xdr:sp macro="" textlink="">
          <xdr:nvSpPr>
            <xdr:cNvPr id="8" name="Arrow: Chevron 7">
              <a:extLst>
                <a:ext uri="{FF2B5EF4-FFF2-40B4-BE49-F238E27FC236}">
                  <a16:creationId xmlns:a16="http://schemas.microsoft.com/office/drawing/2014/main" id="{9F32713C-A1B0-1229-4F58-D7D34E66AD51}"/>
                </a:ext>
              </a:extLst>
            </xdr:cNvPr>
            <xdr:cNvSpPr/>
          </xdr:nvSpPr>
          <xdr:spPr>
            <a:xfrm flipH="1">
              <a:off x="9080500" y="7802029"/>
              <a:ext cx="330200" cy="512234"/>
            </a:xfrm>
            <a:prstGeom prst="chevron">
              <a:avLst/>
            </a:prstGeom>
            <a:blipFill>
              <a:blip xmlns:r="http://schemas.openxmlformats.org/officeDocument/2006/relationships" r:embed="rId3"/>
              <a:tile tx="0" ty="0" sx="100000" sy="100000" flip="none" algn="tl"/>
            </a:blipFill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>
                <a:solidFill>
                  <a:schemeClr val="tx1"/>
                </a:solidFill>
              </a:endParaRPr>
            </a:p>
          </xdr:txBody>
        </xdr:sp>
        <xdr:sp macro="" textlink="">
          <xdr:nvSpPr>
            <xdr:cNvPr id="9" name="Rectangle 8">
              <a:extLst>
                <a:ext uri="{FF2B5EF4-FFF2-40B4-BE49-F238E27FC236}">
                  <a16:creationId xmlns:a16="http://schemas.microsoft.com/office/drawing/2014/main" id="{9A068298-93A3-431D-047B-96E48ABA5B8B}"/>
                </a:ext>
              </a:extLst>
            </xdr:cNvPr>
            <xdr:cNvSpPr/>
          </xdr:nvSpPr>
          <xdr:spPr>
            <a:xfrm>
              <a:off x="9348259" y="7921624"/>
              <a:ext cx="338666" cy="281518"/>
            </a:xfrm>
            <a:prstGeom prst="rect">
              <a:avLst/>
            </a:prstGeom>
            <a:blipFill>
              <a:blip xmlns:r="http://schemas.openxmlformats.org/officeDocument/2006/relationships" r:embed="rId3"/>
              <a:tile tx="0" ty="0" sx="100000" sy="100000" flip="none" algn="tl"/>
            </a:blip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/>
            </a:p>
          </xdr:txBody>
        </xdr:sp>
      </xdr:grpSp>
      <xdr:sp macro="" textlink="">
        <xdr:nvSpPr>
          <xdr:cNvPr id="5" name="Rectangle 4">
            <a:extLst>
              <a:ext uri="{FF2B5EF4-FFF2-40B4-BE49-F238E27FC236}">
                <a16:creationId xmlns:a16="http://schemas.microsoft.com/office/drawing/2014/main" id="{3DD96725-FBE0-E1FE-9C0E-D20E03F3C14A}"/>
              </a:ext>
            </a:extLst>
          </xdr:cNvPr>
          <xdr:cNvSpPr/>
        </xdr:nvSpPr>
        <xdr:spPr>
          <a:xfrm>
            <a:off x="9347835" y="6774181"/>
            <a:ext cx="2766060" cy="3017520"/>
          </a:xfrm>
          <a:prstGeom prst="rect">
            <a:avLst/>
          </a:prstGeom>
          <a:noFill/>
        </xdr:spPr>
        <xdr:txBody>
          <a:bodyPr wrap="none" lIns="91440" tIns="45720" rIns="91440" bIns="45720" anchor="ctr">
            <a:noAutofit/>
          </a:bodyPr>
          <a:lstStyle/>
          <a:p>
            <a:pPr algn="ctr"/>
            <a:r>
              <a:rPr lang="gu-IN" sz="12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આ સોફ્ટવેર </a:t>
            </a:r>
            <a:endParaRPr lang="en-US" sz="12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rgbClr val="C00000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બ્રિજેશકુમાર કુમાર કે. પટેલ </a:t>
            </a:r>
            <a:endParaRPr lang="en-US" sz="1200" b="1" cap="none" spc="0">
              <a:ln w="0"/>
              <a:solidFill>
                <a:srgbClr val="C0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rgbClr val="002060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( કુવાદરા પ્રાથમિક શાળા ) </a:t>
            </a:r>
            <a:endParaRPr lang="en-US" sz="1200" b="1" cap="none" spc="0">
              <a:ln w="0"/>
              <a:solidFill>
                <a:srgbClr val="00206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દ્વારા બનાવવામાં આવ્યું છે.</a:t>
            </a:r>
            <a:endParaRPr lang="en-US" sz="12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અન્ય ટેકનીકલ માહિતી માટે કે </a:t>
            </a:r>
            <a:endParaRPr lang="en-US" sz="12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આ સોફ્ટવેર બાબતે પ્રશ્ન હોય તો મને </a:t>
            </a:r>
            <a:endParaRPr lang="en-US" sz="12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rgbClr val="C00000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+91 77780 31603 વોટ્સ એપ </a:t>
            </a:r>
            <a:r>
              <a:rPr lang="gu-IN" sz="12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કરવું. </a:t>
            </a:r>
            <a:endParaRPr lang="en-US" sz="12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કોલ કરવો નહી.</a:t>
            </a:r>
            <a:endParaRPr lang="en-US" sz="12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213360</xdr:colOff>
      <xdr:row>3</xdr:row>
      <xdr:rowOff>53340</xdr:rowOff>
    </xdr:from>
    <xdr:to>
      <xdr:col>11</xdr:col>
      <xdr:colOff>411480</xdr:colOff>
      <xdr:row>5</xdr:row>
      <xdr:rowOff>160020</xdr:rowOff>
    </xdr:to>
    <xdr:sp macro="" textlink="">
      <xdr:nvSpPr>
        <xdr:cNvPr id="15" name="Rectangle 1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60BCC4F-9C13-FA1D-B8C4-07149C354E9A}"/>
            </a:ext>
          </a:extLst>
        </xdr:cNvPr>
        <xdr:cNvSpPr/>
      </xdr:nvSpPr>
      <xdr:spPr>
        <a:xfrm>
          <a:off x="11536680" y="1584960"/>
          <a:ext cx="1127760" cy="86868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12</xdr:col>
      <xdr:colOff>121920</xdr:colOff>
      <xdr:row>2</xdr:row>
      <xdr:rowOff>144780</xdr:rowOff>
    </xdr:from>
    <xdr:to>
      <xdr:col>15</xdr:col>
      <xdr:colOff>475961</xdr:colOff>
      <xdr:row>9</xdr:row>
      <xdr:rowOff>251460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CEEE1AE4-734D-402E-BE51-7EBD0F646C04}"/>
            </a:ext>
          </a:extLst>
        </xdr:cNvPr>
        <xdr:cNvGrpSpPr/>
      </xdr:nvGrpSpPr>
      <xdr:grpSpPr>
        <a:xfrm>
          <a:off x="13091160" y="1036320"/>
          <a:ext cx="2182841" cy="2819400"/>
          <a:chOff x="11704319" y="167640"/>
          <a:chExt cx="2182841" cy="2781300"/>
        </a:xfrm>
      </xdr:grpSpPr>
      <xdr:sp macro="" textlink="">
        <xdr:nvSpPr>
          <xdr:cNvPr id="3" name="Rectangle 2">
            <a:extLst>
              <a:ext uri="{FF2B5EF4-FFF2-40B4-BE49-F238E27FC236}">
                <a16:creationId xmlns:a16="http://schemas.microsoft.com/office/drawing/2014/main" id="{8B9991A9-0C75-7663-BB5A-AC9CCC3E14AD}"/>
              </a:ext>
            </a:extLst>
          </xdr:cNvPr>
          <xdr:cNvSpPr/>
        </xdr:nvSpPr>
        <xdr:spPr>
          <a:xfrm>
            <a:off x="11704319" y="167640"/>
            <a:ext cx="2182841" cy="278130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400" b="1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Data</a:t>
            </a:r>
            <a:r>
              <a:rPr lang="en-IN" sz="2400" b="1" baseline="0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Entry Buttons</a:t>
            </a:r>
            <a:endParaRPr lang="en-IN" sz="2400" b="1">
              <a:solidFill>
                <a:srgbClr val="FF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4" name="Rectangle 3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AD51B362-AB0A-2010-2A3F-BD1D2109FDE1}"/>
              </a:ext>
            </a:extLst>
          </xdr:cNvPr>
          <xdr:cNvSpPr/>
        </xdr:nvSpPr>
        <xdr:spPr>
          <a:xfrm>
            <a:off x="11940540" y="946347"/>
            <a:ext cx="1684020" cy="322657"/>
          </a:xfrm>
          <a:prstGeom prst="rect">
            <a:avLst/>
          </a:prstGeom>
          <a:solidFill>
            <a:srgbClr val="FFFF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800" b="1">
                <a:solidFill>
                  <a:schemeClr val="tx1"/>
                </a:solidFill>
              </a:rPr>
              <a:t>DATA</a:t>
            </a:r>
            <a:r>
              <a:rPr lang="en-IN" sz="1800" b="1" baseline="0">
                <a:solidFill>
                  <a:schemeClr val="tx1"/>
                </a:solidFill>
              </a:rPr>
              <a:t> ENTRY</a:t>
            </a:r>
            <a:endParaRPr lang="en-IN" sz="1800" b="1">
              <a:solidFill>
                <a:schemeClr val="tx1"/>
              </a:solidFill>
            </a:endParaRPr>
          </a:p>
        </xdr:txBody>
      </xdr:sp>
      <xdr:sp macro="" textlink="">
        <xdr:nvSpPr>
          <xdr:cNvPr id="5" name="Rectangle 4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B1380ACE-CFDA-DC4D-2ADD-99CDE822B6B5}"/>
              </a:ext>
            </a:extLst>
          </xdr:cNvPr>
          <xdr:cNvSpPr/>
        </xdr:nvSpPr>
        <xdr:spPr>
          <a:xfrm>
            <a:off x="11929109" y="1467248"/>
            <a:ext cx="1685925" cy="322657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D2-</a:t>
            </a:r>
            <a:r>
              <a:rPr lang="en-IN" sz="1400" b="1" baseline="0">
                <a:solidFill>
                  <a:schemeClr val="bg1"/>
                </a:solidFill>
              </a:rPr>
              <a:t> BHASHA</a:t>
            </a:r>
            <a:r>
              <a:rPr lang="gu-IN" sz="1400" b="1" baseline="0">
                <a:solidFill>
                  <a:schemeClr val="bg1"/>
                </a:solidFill>
              </a:rPr>
              <a:t> </a:t>
            </a:r>
            <a:r>
              <a:rPr lang="en-IN" sz="1400" b="1" baseline="0">
                <a:solidFill>
                  <a:schemeClr val="bg1"/>
                </a:solidFill>
              </a:rPr>
              <a:t>&amp; EVS</a:t>
            </a:r>
            <a:endParaRPr lang="en-IN" sz="1400" b="1">
              <a:solidFill>
                <a:schemeClr val="bg1"/>
              </a:solidFill>
            </a:endParaRPr>
          </a:p>
        </xdr:txBody>
      </xdr:sp>
      <xdr:sp macro="" textlink="">
        <xdr:nvSpPr>
          <xdr:cNvPr id="6" name="Rectangle 5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7787A2BE-7BC2-3D9D-C200-75C825568FE9}"/>
              </a:ext>
            </a:extLst>
          </xdr:cNvPr>
          <xdr:cNvSpPr/>
        </xdr:nvSpPr>
        <xdr:spPr>
          <a:xfrm>
            <a:off x="11948160" y="1988149"/>
            <a:ext cx="1676400" cy="322657"/>
          </a:xfrm>
          <a:prstGeom prst="rect">
            <a:avLst/>
          </a:prstGeom>
          <a:solidFill>
            <a:srgbClr val="00206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D2- GANIT</a:t>
            </a:r>
          </a:p>
        </xdr:txBody>
      </xdr:sp>
      <xdr:sp macro="" textlink="">
        <xdr:nvSpPr>
          <xdr:cNvPr id="7" name="Rectangle 6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E6931018-4DF3-E1AE-2BC8-794A476AF5BF}"/>
              </a:ext>
            </a:extLst>
          </xdr:cNvPr>
          <xdr:cNvSpPr/>
        </xdr:nvSpPr>
        <xdr:spPr>
          <a:xfrm>
            <a:off x="11955780" y="2509049"/>
            <a:ext cx="1668780" cy="322657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VYAKTITV VIKAS</a:t>
            </a:r>
          </a:p>
        </xdr:txBody>
      </xdr:sp>
    </xdr:grpSp>
    <xdr:clientData/>
  </xdr:twoCellAnchor>
  <xdr:twoCellAnchor>
    <xdr:from>
      <xdr:col>15</xdr:col>
      <xdr:colOff>510541</xdr:colOff>
      <xdr:row>2</xdr:row>
      <xdr:rowOff>152399</xdr:rowOff>
    </xdr:from>
    <xdr:to>
      <xdr:col>21</xdr:col>
      <xdr:colOff>45721</xdr:colOff>
      <xdr:row>8</xdr:row>
      <xdr:rowOff>112394</xdr:rowOff>
    </xdr:to>
    <xdr:grpSp>
      <xdr:nvGrpSpPr>
        <xdr:cNvPr id="8" name="Group 7">
          <a:extLst>
            <a:ext uri="{FF2B5EF4-FFF2-40B4-BE49-F238E27FC236}">
              <a16:creationId xmlns:a16="http://schemas.microsoft.com/office/drawing/2014/main" id="{5C284B1E-1281-4D3D-8355-3A5EC75BBCD1}"/>
            </a:ext>
          </a:extLst>
        </xdr:cNvPr>
        <xdr:cNvGrpSpPr/>
      </xdr:nvGrpSpPr>
      <xdr:grpSpPr>
        <a:xfrm>
          <a:off x="15308581" y="1043939"/>
          <a:ext cx="3368040" cy="2360295"/>
          <a:chOff x="14203680" y="182879"/>
          <a:chExt cx="3368040" cy="2360295"/>
        </a:xfrm>
      </xdr:grpSpPr>
      <xdr:sp macro="" textlink="">
        <xdr:nvSpPr>
          <xdr:cNvPr id="9" name="Rectangle 8">
            <a:extLst>
              <a:ext uri="{FF2B5EF4-FFF2-40B4-BE49-F238E27FC236}">
                <a16:creationId xmlns:a16="http://schemas.microsoft.com/office/drawing/2014/main" id="{359D8ED6-DC96-A441-2671-B3EA49F51DD1}"/>
              </a:ext>
            </a:extLst>
          </xdr:cNvPr>
          <xdr:cNvSpPr/>
        </xdr:nvSpPr>
        <xdr:spPr>
          <a:xfrm>
            <a:off x="14203680" y="182879"/>
            <a:ext cx="3368040" cy="2360295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800" b="1">
                <a:solidFill>
                  <a:srgbClr val="3333FF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Result Buttons</a:t>
            </a:r>
            <a:endParaRPr lang="en-IN" sz="1200" b="1">
              <a:solidFill>
                <a:srgbClr val="3333FF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0" name="Rectangle 9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4245F840-2143-3FE7-2116-64753D61359C}"/>
              </a:ext>
            </a:extLst>
          </xdr:cNvPr>
          <xdr:cNvSpPr/>
        </xdr:nvSpPr>
        <xdr:spPr>
          <a:xfrm>
            <a:off x="14375697" y="1025962"/>
            <a:ext cx="1490410" cy="391872"/>
          </a:xfrm>
          <a:prstGeom prst="rect">
            <a:avLst/>
          </a:prstGeom>
          <a:solidFill>
            <a:srgbClr val="0000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D1 FRONT SIDE</a:t>
            </a:r>
          </a:p>
        </xdr:txBody>
      </xdr:sp>
      <xdr:sp macro="" textlink="">
        <xdr:nvSpPr>
          <xdr:cNvPr id="11" name="Rectangle 10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00C2C8BD-042F-6BB1-7050-ABC860449C7C}"/>
              </a:ext>
            </a:extLst>
          </xdr:cNvPr>
          <xdr:cNvSpPr/>
        </xdr:nvSpPr>
        <xdr:spPr>
          <a:xfrm>
            <a:off x="14383460" y="1567227"/>
            <a:ext cx="1490410" cy="361869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D1 BACK SIDE</a:t>
            </a:r>
          </a:p>
        </xdr:txBody>
      </xdr:sp>
      <xdr:sp macro="" textlink="">
        <xdr:nvSpPr>
          <xdr:cNvPr id="12" name="Rectangle 11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AFAFE982-1E11-C1E6-ED7C-88C7F976FADF}"/>
              </a:ext>
            </a:extLst>
          </xdr:cNvPr>
          <xdr:cNvSpPr/>
        </xdr:nvSpPr>
        <xdr:spPr>
          <a:xfrm>
            <a:off x="15265475" y="2077727"/>
            <a:ext cx="1490410" cy="361869"/>
          </a:xfrm>
          <a:prstGeom prst="rect">
            <a:avLst/>
          </a:prstGeom>
          <a:solidFill>
            <a:srgbClr val="FF00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D2 PARINAM</a:t>
            </a:r>
          </a:p>
        </xdr:txBody>
      </xdr:sp>
      <xdr:sp macro="" textlink="">
        <xdr:nvSpPr>
          <xdr:cNvPr id="13" name="Rectangle 12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BADE149B-B48D-7ABB-198D-25FBFC35D0C6}"/>
              </a:ext>
            </a:extLst>
          </xdr:cNvPr>
          <xdr:cNvSpPr/>
        </xdr:nvSpPr>
        <xdr:spPr>
          <a:xfrm>
            <a:off x="16047720" y="998220"/>
            <a:ext cx="1374843" cy="398301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MAIN</a:t>
            </a:r>
            <a:r>
              <a:rPr lang="en-IN" sz="1400" b="1" baseline="0">
                <a:solidFill>
                  <a:schemeClr val="bg1"/>
                </a:solidFill>
              </a:rPr>
              <a:t> PAGE</a:t>
            </a:r>
            <a:endParaRPr lang="en-IN" sz="1400" b="1">
              <a:solidFill>
                <a:schemeClr val="bg1"/>
              </a:solidFill>
            </a:endParaRPr>
          </a:p>
        </xdr:txBody>
      </xdr:sp>
      <xdr:sp macro="" textlink="">
        <xdr:nvSpPr>
          <xdr:cNvPr id="14" name="Rectangle 13">
            <a:hlinkClick xmlns:r="http://schemas.openxmlformats.org/officeDocument/2006/relationships" r:id="rId11"/>
            <a:extLst>
              <a:ext uri="{FF2B5EF4-FFF2-40B4-BE49-F238E27FC236}">
                <a16:creationId xmlns:a16="http://schemas.microsoft.com/office/drawing/2014/main" id="{D0C01B90-B1E8-8D7D-AF3A-9ECCC81EFEB2}"/>
              </a:ext>
            </a:extLst>
          </xdr:cNvPr>
          <xdr:cNvSpPr/>
        </xdr:nvSpPr>
        <xdr:spPr>
          <a:xfrm>
            <a:off x="16055483" y="1570776"/>
            <a:ext cx="1389940" cy="367806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GUN</a:t>
            </a:r>
            <a:r>
              <a:rPr lang="en-IN" sz="1400" b="1" baseline="0">
                <a:solidFill>
                  <a:schemeClr val="bg1"/>
                </a:solidFill>
              </a:rPr>
              <a:t> PATRAK</a:t>
            </a:r>
            <a:endParaRPr lang="en-IN" sz="1400" b="1">
              <a:solidFill>
                <a:schemeClr val="bg1"/>
              </a:solidFill>
            </a:endParaRPr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476250</xdr:colOff>
      <xdr:row>1</xdr:row>
      <xdr:rowOff>38100</xdr:rowOff>
    </xdr:from>
    <xdr:to>
      <xdr:col>29</xdr:col>
      <xdr:colOff>535305</xdr:colOff>
      <xdr:row>1</xdr:row>
      <xdr:rowOff>1122045</xdr:rowOff>
    </xdr:to>
    <xdr:sp macro="" textlink="">
      <xdr:nvSpPr>
        <xdr:cNvPr id="2" name="Rectangl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5BB71A3-E7EE-446A-B9E2-204B90415BA9}"/>
            </a:ext>
          </a:extLst>
        </xdr:cNvPr>
        <xdr:cNvSpPr/>
      </xdr:nvSpPr>
      <xdr:spPr>
        <a:xfrm>
          <a:off x="10067925" y="342900"/>
          <a:ext cx="1278255" cy="1083945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27</xdr:col>
      <xdr:colOff>182880</xdr:colOff>
      <xdr:row>3</xdr:row>
      <xdr:rowOff>129540</xdr:rowOff>
    </xdr:from>
    <xdr:to>
      <xdr:col>30</xdr:col>
      <xdr:colOff>536921</xdr:colOff>
      <xdr:row>15</xdr:row>
      <xdr:rowOff>205740</xdr:rowOff>
    </xdr:to>
    <xdr:grpSp>
      <xdr:nvGrpSpPr>
        <xdr:cNvPr id="14" name="Group 13">
          <a:extLst>
            <a:ext uri="{FF2B5EF4-FFF2-40B4-BE49-F238E27FC236}">
              <a16:creationId xmlns:a16="http://schemas.microsoft.com/office/drawing/2014/main" id="{7ADCEBEE-BC43-45DD-8BD2-C224A8F41E46}"/>
            </a:ext>
          </a:extLst>
        </xdr:cNvPr>
        <xdr:cNvGrpSpPr/>
      </xdr:nvGrpSpPr>
      <xdr:grpSpPr>
        <a:xfrm>
          <a:off x="10058400" y="2705100"/>
          <a:ext cx="2182841" cy="2819400"/>
          <a:chOff x="11704319" y="167640"/>
          <a:chExt cx="2182841" cy="2781300"/>
        </a:xfrm>
      </xdr:grpSpPr>
      <xdr:sp macro="" textlink="">
        <xdr:nvSpPr>
          <xdr:cNvPr id="15" name="Rectangle 14">
            <a:extLst>
              <a:ext uri="{FF2B5EF4-FFF2-40B4-BE49-F238E27FC236}">
                <a16:creationId xmlns:a16="http://schemas.microsoft.com/office/drawing/2014/main" id="{74DCFF03-E0F4-69B3-EB5E-F79AD41B5360}"/>
              </a:ext>
            </a:extLst>
          </xdr:cNvPr>
          <xdr:cNvSpPr/>
        </xdr:nvSpPr>
        <xdr:spPr>
          <a:xfrm>
            <a:off x="11704319" y="167640"/>
            <a:ext cx="2182841" cy="278130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400" b="1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Data</a:t>
            </a:r>
            <a:r>
              <a:rPr lang="en-IN" sz="2400" b="1" baseline="0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Entry Buttons</a:t>
            </a:r>
            <a:endParaRPr lang="en-IN" sz="2400" b="1">
              <a:solidFill>
                <a:srgbClr val="FF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6" name="Rectangle 15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DB713D0F-6BC5-EE8E-E1F3-40C5122B3A2F}"/>
              </a:ext>
            </a:extLst>
          </xdr:cNvPr>
          <xdr:cNvSpPr/>
        </xdr:nvSpPr>
        <xdr:spPr>
          <a:xfrm>
            <a:off x="11940540" y="946347"/>
            <a:ext cx="1684020" cy="322657"/>
          </a:xfrm>
          <a:prstGeom prst="rect">
            <a:avLst/>
          </a:prstGeom>
          <a:solidFill>
            <a:srgbClr val="FFFF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800" b="1">
                <a:solidFill>
                  <a:schemeClr val="tx1"/>
                </a:solidFill>
              </a:rPr>
              <a:t>DATA</a:t>
            </a:r>
            <a:r>
              <a:rPr lang="en-IN" sz="1800" b="1" baseline="0">
                <a:solidFill>
                  <a:schemeClr val="tx1"/>
                </a:solidFill>
              </a:rPr>
              <a:t> ENTRY</a:t>
            </a:r>
            <a:endParaRPr lang="en-IN" sz="1800" b="1">
              <a:solidFill>
                <a:schemeClr val="tx1"/>
              </a:solidFill>
            </a:endParaRPr>
          </a:p>
        </xdr:txBody>
      </xdr:sp>
      <xdr:sp macro="" textlink="">
        <xdr:nvSpPr>
          <xdr:cNvPr id="17" name="Rectangle 16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82264747-9597-44EA-9677-0CE41917142C}"/>
              </a:ext>
            </a:extLst>
          </xdr:cNvPr>
          <xdr:cNvSpPr/>
        </xdr:nvSpPr>
        <xdr:spPr>
          <a:xfrm>
            <a:off x="11929109" y="1467248"/>
            <a:ext cx="1685925" cy="322657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D2-</a:t>
            </a:r>
            <a:r>
              <a:rPr lang="en-IN" sz="1400" b="1" baseline="0">
                <a:solidFill>
                  <a:schemeClr val="bg1"/>
                </a:solidFill>
              </a:rPr>
              <a:t> BHASHA</a:t>
            </a:r>
            <a:r>
              <a:rPr lang="gu-IN" sz="1400" b="1" baseline="0">
                <a:solidFill>
                  <a:schemeClr val="bg1"/>
                </a:solidFill>
              </a:rPr>
              <a:t> </a:t>
            </a:r>
            <a:r>
              <a:rPr lang="en-IN" sz="1400" b="1" baseline="0">
                <a:solidFill>
                  <a:schemeClr val="bg1"/>
                </a:solidFill>
              </a:rPr>
              <a:t>&amp; EVS</a:t>
            </a:r>
            <a:endParaRPr lang="en-IN" sz="1400" b="1">
              <a:solidFill>
                <a:schemeClr val="bg1"/>
              </a:solidFill>
            </a:endParaRPr>
          </a:p>
        </xdr:txBody>
      </xdr:sp>
      <xdr:sp macro="" textlink="">
        <xdr:nvSpPr>
          <xdr:cNvPr id="18" name="Rectangle 17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0638B568-BC2E-2466-ADC4-CA6E24E9DCAB}"/>
              </a:ext>
            </a:extLst>
          </xdr:cNvPr>
          <xdr:cNvSpPr/>
        </xdr:nvSpPr>
        <xdr:spPr>
          <a:xfrm>
            <a:off x="11948160" y="1988149"/>
            <a:ext cx="1676400" cy="322657"/>
          </a:xfrm>
          <a:prstGeom prst="rect">
            <a:avLst/>
          </a:prstGeom>
          <a:solidFill>
            <a:srgbClr val="00206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D2- GANIT</a:t>
            </a:r>
          </a:p>
        </xdr:txBody>
      </xdr:sp>
      <xdr:sp macro="" textlink="">
        <xdr:nvSpPr>
          <xdr:cNvPr id="19" name="Rectangle 18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F3535DEE-B708-7461-C10D-DBBD3E917342}"/>
              </a:ext>
            </a:extLst>
          </xdr:cNvPr>
          <xdr:cNvSpPr/>
        </xdr:nvSpPr>
        <xdr:spPr>
          <a:xfrm>
            <a:off x="11955780" y="2509049"/>
            <a:ext cx="1668780" cy="322657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VYAKTITV VIKAS</a:t>
            </a:r>
          </a:p>
        </xdr:txBody>
      </xdr:sp>
    </xdr:grpSp>
    <xdr:clientData/>
  </xdr:twoCellAnchor>
  <xdr:twoCellAnchor>
    <xdr:from>
      <xdr:col>30</xdr:col>
      <xdr:colOff>571501</xdr:colOff>
      <xdr:row>3</xdr:row>
      <xdr:rowOff>137159</xdr:rowOff>
    </xdr:from>
    <xdr:to>
      <xdr:col>36</xdr:col>
      <xdr:colOff>281941</xdr:colOff>
      <xdr:row>13</xdr:row>
      <xdr:rowOff>211454</xdr:rowOff>
    </xdr:to>
    <xdr:grpSp>
      <xdr:nvGrpSpPr>
        <xdr:cNvPr id="20" name="Group 19">
          <a:extLst>
            <a:ext uri="{FF2B5EF4-FFF2-40B4-BE49-F238E27FC236}">
              <a16:creationId xmlns:a16="http://schemas.microsoft.com/office/drawing/2014/main" id="{DD6F5991-0A85-40D9-86ED-51B0465D15DF}"/>
            </a:ext>
          </a:extLst>
        </xdr:cNvPr>
        <xdr:cNvGrpSpPr/>
      </xdr:nvGrpSpPr>
      <xdr:grpSpPr>
        <a:xfrm>
          <a:off x="12275821" y="2712719"/>
          <a:ext cx="3368040" cy="2360295"/>
          <a:chOff x="14203680" y="182879"/>
          <a:chExt cx="3368040" cy="2360295"/>
        </a:xfrm>
      </xdr:grpSpPr>
      <xdr:sp macro="" textlink="">
        <xdr:nvSpPr>
          <xdr:cNvPr id="21" name="Rectangle 20">
            <a:extLst>
              <a:ext uri="{FF2B5EF4-FFF2-40B4-BE49-F238E27FC236}">
                <a16:creationId xmlns:a16="http://schemas.microsoft.com/office/drawing/2014/main" id="{34F746E9-08FD-97BE-15CC-42E6534DDA4A}"/>
              </a:ext>
            </a:extLst>
          </xdr:cNvPr>
          <xdr:cNvSpPr/>
        </xdr:nvSpPr>
        <xdr:spPr>
          <a:xfrm>
            <a:off x="14203680" y="182879"/>
            <a:ext cx="3368040" cy="2360295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800" b="1">
                <a:solidFill>
                  <a:srgbClr val="3333FF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Result Buttons</a:t>
            </a:r>
            <a:endParaRPr lang="en-IN" sz="1200" b="1">
              <a:solidFill>
                <a:srgbClr val="3333FF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22" name="Rectangle 21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550C2CD8-629F-DC6B-E667-4014B574E588}"/>
              </a:ext>
            </a:extLst>
          </xdr:cNvPr>
          <xdr:cNvSpPr/>
        </xdr:nvSpPr>
        <xdr:spPr>
          <a:xfrm>
            <a:off x="14375697" y="1025962"/>
            <a:ext cx="1490410" cy="391872"/>
          </a:xfrm>
          <a:prstGeom prst="rect">
            <a:avLst/>
          </a:prstGeom>
          <a:solidFill>
            <a:srgbClr val="0000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D1 FRONT SIDE</a:t>
            </a:r>
          </a:p>
        </xdr:txBody>
      </xdr:sp>
      <xdr:sp macro="" textlink="">
        <xdr:nvSpPr>
          <xdr:cNvPr id="23" name="Rectangle 22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EBC672BE-A752-600D-11F2-745D01EF422B}"/>
              </a:ext>
            </a:extLst>
          </xdr:cNvPr>
          <xdr:cNvSpPr/>
        </xdr:nvSpPr>
        <xdr:spPr>
          <a:xfrm>
            <a:off x="14383460" y="1567227"/>
            <a:ext cx="1490410" cy="361869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D1 BACK SIDE</a:t>
            </a:r>
          </a:p>
        </xdr:txBody>
      </xdr:sp>
      <xdr:sp macro="" textlink="">
        <xdr:nvSpPr>
          <xdr:cNvPr id="24" name="Rectangle 23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C5D4D3FE-ED98-DCE2-907B-9737273E9CF5}"/>
              </a:ext>
            </a:extLst>
          </xdr:cNvPr>
          <xdr:cNvSpPr/>
        </xdr:nvSpPr>
        <xdr:spPr>
          <a:xfrm>
            <a:off x="15265475" y="2077727"/>
            <a:ext cx="1490410" cy="361869"/>
          </a:xfrm>
          <a:prstGeom prst="rect">
            <a:avLst/>
          </a:prstGeom>
          <a:solidFill>
            <a:srgbClr val="FF00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D2 PARINAM</a:t>
            </a:r>
          </a:p>
        </xdr:txBody>
      </xdr:sp>
      <xdr:sp macro="" textlink="">
        <xdr:nvSpPr>
          <xdr:cNvPr id="25" name="Rectangle 24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B3E41D51-8F52-D9C5-D979-EEF333996453}"/>
              </a:ext>
            </a:extLst>
          </xdr:cNvPr>
          <xdr:cNvSpPr/>
        </xdr:nvSpPr>
        <xdr:spPr>
          <a:xfrm>
            <a:off x="16047720" y="998220"/>
            <a:ext cx="1374843" cy="398301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MAIN</a:t>
            </a:r>
            <a:r>
              <a:rPr lang="en-IN" sz="1400" b="1" baseline="0">
                <a:solidFill>
                  <a:schemeClr val="bg1"/>
                </a:solidFill>
              </a:rPr>
              <a:t> PAGE</a:t>
            </a:r>
            <a:endParaRPr lang="en-IN" sz="1400" b="1">
              <a:solidFill>
                <a:schemeClr val="bg1"/>
              </a:solidFill>
            </a:endParaRPr>
          </a:p>
        </xdr:txBody>
      </xdr:sp>
      <xdr:sp macro="" textlink="">
        <xdr:nvSpPr>
          <xdr:cNvPr id="26" name="Rectangle 25">
            <a:hlinkClick xmlns:r="http://schemas.openxmlformats.org/officeDocument/2006/relationships" r:id="rId11"/>
            <a:extLst>
              <a:ext uri="{FF2B5EF4-FFF2-40B4-BE49-F238E27FC236}">
                <a16:creationId xmlns:a16="http://schemas.microsoft.com/office/drawing/2014/main" id="{E130A7B8-4A09-6CF0-3A30-4BCB3BAF4FDE}"/>
              </a:ext>
            </a:extLst>
          </xdr:cNvPr>
          <xdr:cNvSpPr/>
        </xdr:nvSpPr>
        <xdr:spPr>
          <a:xfrm>
            <a:off x="16055483" y="1570776"/>
            <a:ext cx="1389940" cy="367806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GUN</a:t>
            </a:r>
            <a:r>
              <a:rPr lang="en-IN" sz="1400" b="1" baseline="0">
                <a:solidFill>
                  <a:schemeClr val="bg1"/>
                </a:solidFill>
              </a:rPr>
              <a:t> PATRAK</a:t>
            </a:r>
            <a:endParaRPr lang="en-IN" sz="1400" b="1">
              <a:solidFill>
                <a:schemeClr val="bg1"/>
              </a:solidFill>
            </a:endParaRPr>
          </a:p>
        </xdr:txBody>
      </xdr: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468630</xdr:colOff>
      <xdr:row>1</xdr:row>
      <xdr:rowOff>0</xdr:rowOff>
    </xdr:from>
    <xdr:to>
      <xdr:col>29</xdr:col>
      <xdr:colOff>527685</xdr:colOff>
      <xdr:row>1</xdr:row>
      <xdr:rowOff>1083945</xdr:rowOff>
    </xdr:to>
    <xdr:sp macro="" textlink="">
      <xdr:nvSpPr>
        <xdr:cNvPr id="2" name="Rectangl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F218C4A-3782-4DB1-A19D-ADFB626CC0F7}"/>
            </a:ext>
          </a:extLst>
        </xdr:cNvPr>
        <xdr:cNvSpPr/>
      </xdr:nvSpPr>
      <xdr:spPr>
        <a:xfrm>
          <a:off x="9869805" y="304800"/>
          <a:ext cx="1278255" cy="1083945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27</xdr:col>
      <xdr:colOff>152400</xdr:colOff>
      <xdr:row>3</xdr:row>
      <xdr:rowOff>45720</xdr:rowOff>
    </xdr:from>
    <xdr:to>
      <xdr:col>30</xdr:col>
      <xdr:colOff>506441</xdr:colOff>
      <xdr:row>15</xdr:row>
      <xdr:rowOff>121920</xdr:rowOff>
    </xdr:to>
    <xdr:grpSp>
      <xdr:nvGrpSpPr>
        <xdr:cNvPr id="14" name="Group 13">
          <a:extLst>
            <a:ext uri="{FF2B5EF4-FFF2-40B4-BE49-F238E27FC236}">
              <a16:creationId xmlns:a16="http://schemas.microsoft.com/office/drawing/2014/main" id="{2B455CE7-4BFC-4B87-AB94-71EE61B05EAA}"/>
            </a:ext>
          </a:extLst>
        </xdr:cNvPr>
        <xdr:cNvGrpSpPr/>
      </xdr:nvGrpSpPr>
      <xdr:grpSpPr>
        <a:xfrm>
          <a:off x="10020300" y="2621280"/>
          <a:ext cx="2182841" cy="2819400"/>
          <a:chOff x="11704319" y="167640"/>
          <a:chExt cx="2182841" cy="2781300"/>
        </a:xfrm>
      </xdr:grpSpPr>
      <xdr:sp macro="" textlink="">
        <xdr:nvSpPr>
          <xdr:cNvPr id="15" name="Rectangle 14">
            <a:extLst>
              <a:ext uri="{FF2B5EF4-FFF2-40B4-BE49-F238E27FC236}">
                <a16:creationId xmlns:a16="http://schemas.microsoft.com/office/drawing/2014/main" id="{BA651A6A-6072-1490-8C59-7CD552BA086F}"/>
              </a:ext>
            </a:extLst>
          </xdr:cNvPr>
          <xdr:cNvSpPr/>
        </xdr:nvSpPr>
        <xdr:spPr>
          <a:xfrm>
            <a:off x="11704319" y="167640"/>
            <a:ext cx="2182841" cy="278130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400" b="1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Data</a:t>
            </a:r>
            <a:r>
              <a:rPr lang="en-IN" sz="2400" b="1" baseline="0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Entry Buttons</a:t>
            </a:r>
            <a:endParaRPr lang="en-IN" sz="2400" b="1">
              <a:solidFill>
                <a:srgbClr val="FF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6" name="Rectangle 15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CA3B8442-03D6-7737-001E-DDC28D63CFEC}"/>
              </a:ext>
            </a:extLst>
          </xdr:cNvPr>
          <xdr:cNvSpPr/>
        </xdr:nvSpPr>
        <xdr:spPr>
          <a:xfrm>
            <a:off x="11940540" y="946347"/>
            <a:ext cx="1684020" cy="322657"/>
          </a:xfrm>
          <a:prstGeom prst="rect">
            <a:avLst/>
          </a:prstGeom>
          <a:solidFill>
            <a:srgbClr val="FFFF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800" b="1">
                <a:solidFill>
                  <a:schemeClr val="tx1"/>
                </a:solidFill>
              </a:rPr>
              <a:t>DATA</a:t>
            </a:r>
            <a:r>
              <a:rPr lang="en-IN" sz="1800" b="1" baseline="0">
                <a:solidFill>
                  <a:schemeClr val="tx1"/>
                </a:solidFill>
              </a:rPr>
              <a:t> ENTRY</a:t>
            </a:r>
            <a:endParaRPr lang="en-IN" sz="1800" b="1">
              <a:solidFill>
                <a:schemeClr val="tx1"/>
              </a:solidFill>
            </a:endParaRPr>
          </a:p>
        </xdr:txBody>
      </xdr:sp>
      <xdr:sp macro="" textlink="">
        <xdr:nvSpPr>
          <xdr:cNvPr id="17" name="Rectangle 16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FCAC25B3-21FC-52E8-3648-FB50B90BC7E5}"/>
              </a:ext>
            </a:extLst>
          </xdr:cNvPr>
          <xdr:cNvSpPr/>
        </xdr:nvSpPr>
        <xdr:spPr>
          <a:xfrm>
            <a:off x="11929109" y="1467248"/>
            <a:ext cx="1685925" cy="322657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D2-</a:t>
            </a:r>
            <a:r>
              <a:rPr lang="en-IN" sz="1400" b="1" baseline="0">
                <a:solidFill>
                  <a:schemeClr val="bg1"/>
                </a:solidFill>
              </a:rPr>
              <a:t> BHASHA</a:t>
            </a:r>
            <a:r>
              <a:rPr lang="gu-IN" sz="1400" b="1" baseline="0">
                <a:solidFill>
                  <a:schemeClr val="bg1"/>
                </a:solidFill>
              </a:rPr>
              <a:t> </a:t>
            </a:r>
            <a:r>
              <a:rPr lang="en-IN" sz="1400" b="1" baseline="0">
                <a:solidFill>
                  <a:schemeClr val="bg1"/>
                </a:solidFill>
              </a:rPr>
              <a:t>&amp; EVS</a:t>
            </a:r>
            <a:endParaRPr lang="en-IN" sz="1400" b="1">
              <a:solidFill>
                <a:schemeClr val="bg1"/>
              </a:solidFill>
            </a:endParaRPr>
          </a:p>
        </xdr:txBody>
      </xdr:sp>
      <xdr:sp macro="" textlink="">
        <xdr:nvSpPr>
          <xdr:cNvPr id="18" name="Rectangle 17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936DB888-F3C5-0535-D550-D49DC9949E61}"/>
              </a:ext>
            </a:extLst>
          </xdr:cNvPr>
          <xdr:cNvSpPr/>
        </xdr:nvSpPr>
        <xdr:spPr>
          <a:xfrm>
            <a:off x="11948160" y="1988149"/>
            <a:ext cx="1676400" cy="322657"/>
          </a:xfrm>
          <a:prstGeom prst="rect">
            <a:avLst/>
          </a:prstGeom>
          <a:solidFill>
            <a:srgbClr val="00206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D2- GANIT</a:t>
            </a:r>
          </a:p>
        </xdr:txBody>
      </xdr:sp>
      <xdr:sp macro="" textlink="">
        <xdr:nvSpPr>
          <xdr:cNvPr id="19" name="Rectangle 18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BAF54120-198D-A26D-D69F-2E882A8A8BF7}"/>
              </a:ext>
            </a:extLst>
          </xdr:cNvPr>
          <xdr:cNvSpPr/>
        </xdr:nvSpPr>
        <xdr:spPr>
          <a:xfrm>
            <a:off x="11955780" y="2509049"/>
            <a:ext cx="1668780" cy="322657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VYAKTITV VIKAS</a:t>
            </a:r>
          </a:p>
        </xdr:txBody>
      </xdr:sp>
    </xdr:grpSp>
    <xdr:clientData/>
  </xdr:twoCellAnchor>
  <xdr:twoCellAnchor>
    <xdr:from>
      <xdr:col>30</xdr:col>
      <xdr:colOff>541021</xdr:colOff>
      <xdr:row>3</xdr:row>
      <xdr:rowOff>53339</xdr:rowOff>
    </xdr:from>
    <xdr:to>
      <xdr:col>36</xdr:col>
      <xdr:colOff>251461</xdr:colOff>
      <xdr:row>13</xdr:row>
      <xdr:rowOff>127634</xdr:rowOff>
    </xdr:to>
    <xdr:grpSp>
      <xdr:nvGrpSpPr>
        <xdr:cNvPr id="20" name="Group 19">
          <a:extLst>
            <a:ext uri="{FF2B5EF4-FFF2-40B4-BE49-F238E27FC236}">
              <a16:creationId xmlns:a16="http://schemas.microsoft.com/office/drawing/2014/main" id="{4B7BC78D-E754-478D-8541-0334D10AB092}"/>
            </a:ext>
          </a:extLst>
        </xdr:cNvPr>
        <xdr:cNvGrpSpPr/>
      </xdr:nvGrpSpPr>
      <xdr:grpSpPr>
        <a:xfrm>
          <a:off x="12237721" y="2628899"/>
          <a:ext cx="3368040" cy="2360295"/>
          <a:chOff x="14203680" y="182879"/>
          <a:chExt cx="3368040" cy="2360295"/>
        </a:xfrm>
      </xdr:grpSpPr>
      <xdr:sp macro="" textlink="">
        <xdr:nvSpPr>
          <xdr:cNvPr id="21" name="Rectangle 20">
            <a:extLst>
              <a:ext uri="{FF2B5EF4-FFF2-40B4-BE49-F238E27FC236}">
                <a16:creationId xmlns:a16="http://schemas.microsoft.com/office/drawing/2014/main" id="{43638DB0-531E-00FE-D08D-A516D9F74CC2}"/>
              </a:ext>
            </a:extLst>
          </xdr:cNvPr>
          <xdr:cNvSpPr/>
        </xdr:nvSpPr>
        <xdr:spPr>
          <a:xfrm>
            <a:off x="14203680" y="182879"/>
            <a:ext cx="3368040" cy="2360295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800" b="1">
                <a:solidFill>
                  <a:srgbClr val="3333FF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Result Buttons</a:t>
            </a:r>
            <a:endParaRPr lang="en-IN" sz="1200" b="1">
              <a:solidFill>
                <a:srgbClr val="3333FF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22" name="Rectangle 21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7C0839C8-7654-B081-D1DF-09AD8DD36E02}"/>
              </a:ext>
            </a:extLst>
          </xdr:cNvPr>
          <xdr:cNvSpPr/>
        </xdr:nvSpPr>
        <xdr:spPr>
          <a:xfrm>
            <a:off x="14375697" y="1025962"/>
            <a:ext cx="1490410" cy="391872"/>
          </a:xfrm>
          <a:prstGeom prst="rect">
            <a:avLst/>
          </a:prstGeom>
          <a:solidFill>
            <a:srgbClr val="0000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D1 FRONT SIDE</a:t>
            </a:r>
          </a:p>
        </xdr:txBody>
      </xdr:sp>
      <xdr:sp macro="" textlink="">
        <xdr:nvSpPr>
          <xdr:cNvPr id="23" name="Rectangle 22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5AEE518B-D851-16AE-2B50-2D87BB38860D}"/>
              </a:ext>
            </a:extLst>
          </xdr:cNvPr>
          <xdr:cNvSpPr/>
        </xdr:nvSpPr>
        <xdr:spPr>
          <a:xfrm>
            <a:off x="14383460" y="1567227"/>
            <a:ext cx="1490410" cy="361869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D1 BACK SIDE</a:t>
            </a:r>
          </a:p>
        </xdr:txBody>
      </xdr:sp>
      <xdr:sp macro="" textlink="">
        <xdr:nvSpPr>
          <xdr:cNvPr id="24" name="Rectangle 23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E6C3361E-F59B-B182-67B8-9B2251586F13}"/>
              </a:ext>
            </a:extLst>
          </xdr:cNvPr>
          <xdr:cNvSpPr/>
        </xdr:nvSpPr>
        <xdr:spPr>
          <a:xfrm>
            <a:off x="15265475" y="2077727"/>
            <a:ext cx="1490410" cy="361869"/>
          </a:xfrm>
          <a:prstGeom prst="rect">
            <a:avLst/>
          </a:prstGeom>
          <a:solidFill>
            <a:srgbClr val="FF00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D2 PARINAM</a:t>
            </a:r>
          </a:p>
        </xdr:txBody>
      </xdr:sp>
      <xdr:sp macro="" textlink="">
        <xdr:nvSpPr>
          <xdr:cNvPr id="25" name="Rectangle 24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5C2112FD-02C4-0A51-20F8-4A9152DDB83B}"/>
              </a:ext>
            </a:extLst>
          </xdr:cNvPr>
          <xdr:cNvSpPr/>
        </xdr:nvSpPr>
        <xdr:spPr>
          <a:xfrm>
            <a:off x="16047720" y="998220"/>
            <a:ext cx="1374843" cy="398301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MAIN</a:t>
            </a:r>
            <a:r>
              <a:rPr lang="en-IN" sz="1400" b="1" baseline="0">
                <a:solidFill>
                  <a:schemeClr val="bg1"/>
                </a:solidFill>
              </a:rPr>
              <a:t> PAGE</a:t>
            </a:r>
            <a:endParaRPr lang="en-IN" sz="1400" b="1">
              <a:solidFill>
                <a:schemeClr val="bg1"/>
              </a:solidFill>
            </a:endParaRPr>
          </a:p>
        </xdr:txBody>
      </xdr:sp>
      <xdr:sp macro="" textlink="">
        <xdr:nvSpPr>
          <xdr:cNvPr id="26" name="Rectangle 25">
            <a:hlinkClick xmlns:r="http://schemas.openxmlformats.org/officeDocument/2006/relationships" r:id="rId11"/>
            <a:extLst>
              <a:ext uri="{FF2B5EF4-FFF2-40B4-BE49-F238E27FC236}">
                <a16:creationId xmlns:a16="http://schemas.microsoft.com/office/drawing/2014/main" id="{C5F302B7-6D29-8260-05AD-CA9F909E1CC6}"/>
              </a:ext>
            </a:extLst>
          </xdr:cNvPr>
          <xdr:cNvSpPr/>
        </xdr:nvSpPr>
        <xdr:spPr>
          <a:xfrm>
            <a:off x="16055483" y="1570776"/>
            <a:ext cx="1389940" cy="367806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GUN</a:t>
            </a:r>
            <a:r>
              <a:rPr lang="en-IN" sz="1400" b="1" baseline="0">
                <a:solidFill>
                  <a:schemeClr val="bg1"/>
                </a:solidFill>
              </a:rPr>
              <a:t> PATRAK</a:t>
            </a:r>
            <a:endParaRPr lang="en-IN" sz="1400" b="1">
              <a:solidFill>
                <a:schemeClr val="bg1"/>
              </a:solidFill>
            </a:endParaRPr>
          </a:p>
        </xdr:txBody>
      </xdr: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198120</xdr:colOff>
      <xdr:row>1</xdr:row>
      <xdr:rowOff>152400</xdr:rowOff>
    </xdr:from>
    <xdr:to>
      <xdr:col>18</xdr:col>
      <xdr:colOff>257175</xdr:colOff>
      <xdr:row>1</xdr:row>
      <xdr:rowOff>1236345</xdr:rowOff>
    </xdr:to>
    <xdr:sp macro="" textlink="">
      <xdr:nvSpPr>
        <xdr:cNvPr id="2" name="Rectangl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391618F-E55E-4304-BE56-21BD8BCF05FD}"/>
            </a:ext>
          </a:extLst>
        </xdr:cNvPr>
        <xdr:cNvSpPr/>
      </xdr:nvSpPr>
      <xdr:spPr>
        <a:xfrm>
          <a:off x="7825740" y="556260"/>
          <a:ext cx="1278255" cy="1083945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16</xdr:col>
      <xdr:colOff>114300</xdr:colOff>
      <xdr:row>3</xdr:row>
      <xdr:rowOff>30480</xdr:rowOff>
    </xdr:from>
    <xdr:to>
      <xdr:col>19</xdr:col>
      <xdr:colOff>468341</xdr:colOff>
      <xdr:row>15</xdr:row>
      <xdr:rowOff>106680</xdr:rowOff>
    </xdr:to>
    <xdr:grpSp>
      <xdr:nvGrpSpPr>
        <xdr:cNvPr id="14" name="Group 13">
          <a:extLst>
            <a:ext uri="{FF2B5EF4-FFF2-40B4-BE49-F238E27FC236}">
              <a16:creationId xmlns:a16="http://schemas.microsoft.com/office/drawing/2014/main" id="{E7EE6607-A1F9-4D4A-ACDB-A310EC8446F9}"/>
            </a:ext>
          </a:extLst>
        </xdr:cNvPr>
        <xdr:cNvGrpSpPr/>
      </xdr:nvGrpSpPr>
      <xdr:grpSpPr>
        <a:xfrm>
          <a:off x="6637020" y="2971800"/>
          <a:ext cx="2182841" cy="2819400"/>
          <a:chOff x="11704319" y="167640"/>
          <a:chExt cx="2182841" cy="2781300"/>
        </a:xfrm>
      </xdr:grpSpPr>
      <xdr:sp macro="" textlink="">
        <xdr:nvSpPr>
          <xdr:cNvPr id="15" name="Rectangle 14">
            <a:extLst>
              <a:ext uri="{FF2B5EF4-FFF2-40B4-BE49-F238E27FC236}">
                <a16:creationId xmlns:a16="http://schemas.microsoft.com/office/drawing/2014/main" id="{47AE524C-DA48-082A-1D6A-BB8DFF2911BD}"/>
              </a:ext>
            </a:extLst>
          </xdr:cNvPr>
          <xdr:cNvSpPr/>
        </xdr:nvSpPr>
        <xdr:spPr>
          <a:xfrm>
            <a:off x="11704319" y="167640"/>
            <a:ext cx="2182841" cy="278130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400" b="1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Data</a:t>
            </a:r>
            <a:r>
              <a:rPr lang="en-IN" sz="2400" b="1" baseline="0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Entry Buttons</a:t>
            </a:r>
            <a:endParaRPr lang="en-IN" sz="2400" b="1">
              <a:solidFill>
                <a:srgbClr val="FF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6" name="Rectangle 15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3D55EDBF-B590-129E-969B-83CAB5C69239}"/>
              </a:ext>
            </a:extLst>
          </xdr:cNvPr>
          <xdr:cNvSpPr/>
        </xdr:nvSpPr>
        <xdr:spPr>
          <a:xfrm>
            <a:off x="11940540" y="946347"/>
            <a:ext cx="1684020" cy="322657"/>
          </a:xfrm>
          <a:prstGeom prst="rect">
            <a:avLst/>
          </a:prstGeom>
          <a:solidFill>
            <a:srgbClr val="FFFF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800" b="1">
                <a:solidFill>
                  <a:schemeClr val="tx1"/>
                </a:solidFill>
              </a:rPr>
              <a:t>DATA</a:t>
            </a:r>
            <a:r>
              <a:rPr lang="en-IN" sz="1800" b="1" baseline="0">
                <a:solidFill>
                  <a:schemeClr val="tx1"/>
                </a:solidFill>
              </a:rPr>
              <a:t> ENTRY</a:t>
            </a:r>
            <a:endParaRPr lang="en-IN" sz="1800" b="1">
              <a:solidFill>
                <a:schemeClr val="tx1"/>
              </a:solidFill>
            </a:endParaRPr>
          </a:p>
        </xdr:txBody>
      </xdr:sp>
      <xdr:sp macro="" textlink="">
        <xdr:nvSpPr>
          <xdr:cNvPr id="17" name="Rectangle 16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A68F6215-2392-968C-CF20-EB409692AAAE}"/>
              </a:ext>
            </a:extLst>
          </xdr:cNvPr>
          <xdr:cNvSpPr/>
        </xdr:nvSpPr>
        <xdr:spPr>
          <a:xfrm>
            <a:off x="11929109" y="1467248"/>
            <a:ext cx="1685925" cy="322657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D2-</a:t>
            </a:r>
            <a:r>
              <a:rPr lang="en-IN" sz="1400" b="1" baseline="0">
                <a:solidFill>
                  <a:schemeClr val="bg1"/>
                </a:solidFill>
              </a:rPr>
              <a:t> BHASHA</a:t>
            </a:r>
            <a:r>
              <a:rPr lang="gu-IN" sz="1400" b="1" baseline="0">
                <a:solidFill>
                  <a:schemeClr val="bg1"/>
                </a:solidFill>
              </a:rPr>
              <a:t> </a:t>
            </a:r>
            <a:r>
              <a:rPr lang="en-IN" sz="1400" b="1" baseline="0">
                <a:solidFill>
                  <a:schemeClr val="bg1"/>
                </a:solidFill>
              </a:rPr>
              <a:t>&amp; EVS</a:t>
            </a:r>
            <a:endParaRPr lang="en-IN" sz="1400" b="1">
              <a:solidFill>
                <a:schemeClr val="bg1"/>
              </a:solidFill>
            </a:endParaRPr>
          </a:p>
        </xdr:txBody>
      </xdr:sp>
      <xdr:sp macro="" textlink="">
        <xdr:nvSpPr>
          <xdr:cNvPr id="18" name="Rectangle 17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5FA69037-FD22-A5A6-C97A-FE9C8A2E6D21}"/>
              </a:ext>
            </a:extLst>
          </xdr:cNvPr>
          <xdr:cNvSpPr/>
        </xdr:nvSpPr>
        <xdr:spPr>
          <a:xfrm>
            <a:off x="11948160" y="1988149"/>
            <a:ext cx="1676400" cy="322657"/>
          </a:xfrm>
          <a:prstGeom prst="rect">
            <a:avLst/>
          </a:prstGeom>
          <a:solidFill>
            <a:srgbClr val="00206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D2- GANIT</a:t>
            </a:r>
          </a:p>
        </xdr:txBody>
      </xdr:sp>
      <xdr:sp macro="" textlink="">
        <xdr:nvSpPr>
          <xdr:cNvPr id="19" name="Rectangle 18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3C187636-23B7-943A-1C16-927E943005B9}"/>
              </a:ext>
            </a:extLst>
          </xdr:cNvPr>
          <xdr:cNvSpPr/>
        </xdr:nvSpPr>
        <xdr:spPr>
          <a:xfrm>
            <a:off x="11955780" y="2509049"/>
            <a:ext cx="1668780" cy="322657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VYAKTITV VIKAS</a:t>
            </a:r>
          </a:p>
        </xdr:txBody>
      </xdr:sp>
    </xdr:grpSp>
    <xdr:clientData/>
  </xdr:twoCellAnchor>
  <xdr:twoCellAnchor>
    <xdr:from>
      <xdr:col>19</xdr:col>
      <xdr:colOff>502921</xdr:colOff>
      <xdr:row>3</xdr:row>
      <xdr:rowOff>38099</xdr:rowOff>
    </xdr:from>
    <xdr:to>
      <xdr:col>25</xdr:col>
      <xdr:colOff>213361</xdr:colOff>
      <xdr:row>13</xdr:row>
      <xdr:rowOff>112394</xdr:rowOff>
    </xdr:to>
    <xdr:grpSp>
      <xdr:nvGrpSpPr>
        <xdr:cNvPr id="20" name="Group 19">
          <a:extLst>
            <a:ext uri="{FF2B5EF4-FFF2-40B4-BE49-F238E27FC236}">
              <a16:creationId xmlns:a16="http://schemas.microsoft.com/office/drawing/2014/main" id="{FC397E75-73AB-4AA3-BA54-68DFFCE5C2A7}"/>
            </a:ext>
          </a:extLst>
        </xdr:cNvPr>
        <xdr:cNvGrpSpPr/>
      </xdr:nvGrpSpPr>
      <xdr:grpSpPr>
        <a:xfrm>
          <a:off x="8854441" y="2979419"/>
          <a:ext cx="3368040" cy="2360295"/>
          <a:chOff x="14203680" y="182879"/>
          <a:chExt cx="3368040" cy="2360295"/>
        </a:xfrm>
      </xdr:grpSpPr>
      <xdr:sp macro="" textlink="">
        <xdr:nvSpPr>
          <xdr:cNvPr id="21" name="Rectangle 20">
            <a:extLst>
              <a:ext uri="{FF2B5EF4-FFF2-40B4-BE49-F238E27FC236}">
                <a16:creationId xmlns:a16="http://schemas.microsoft.com/office/drawing/2014/main" id="{5579E655-794A-BB19-9B2F-C245BA303378}"/>
              </a:ext>
            </a:extLst>
          </xdr:cNvPr>
          <xdr:cNvSpPr/>
        </xdr:nvSpPr>
        <xdr:spPr>
          <a:xfrm>
            <a:off x="14203680" y="182879"/>
            <a:ext cx="3368040" cy="2360295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800" b="1">
                <a:solidFill>
                  <a:srgbClr val="3333FF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Result Buttons</a:t>
            </a:r>
            <a:endParaRPr lang="en-IN" sz="1200" b="1">
              <a:solidFill>
                <a:srgbClr val="3333FF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22" name="Rectangle 21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8373EBC5-EF5D-2A51-521E-693778DECA1C}"/>
              </a:ext>
            </a:extLst>
          </xdr:cNvPr>
          <xdr:cNvSpPr/>
        </xdr:nvSpPr>
        <xdr:spPr>
          <a:xfrm>
            <a:off x="14375697" y="1025962"/>
            <a:ext cx="1490410" cy="391872"/>
          </a:xfrm>
          <a:prstGeom prst="rect">
            <a:avLst/>
          </a:prstGeom>
          <a:solidFill>
            <a:srgbClr val="0000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D1 FRONT SIDE</a:t>
            </a:r>
          </a:p>
        </xdr:txBody>
      </xdr:sp>
      <xdr:sp macro="" textlink="">
        <xdr:nvSpPr>
          <xdr:cNvPr id="23" name="Rectangle 22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0783CD2B-730F-7B33-C214-2160AA693B8E}"/>
              </a:ext>
            </a:extLst>
          </xdr:cNvPr>
          <xdr:cNvSpPr/>
        </xdr:nvSpPr>
        <xdr:spPr>
          <a:xfrm>
            <a:off x="14383460" y="1567227"/>
            <a:ext cx="1490410" cy="361869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D1 BACK SIDE</a:t>
            </a:r>
          </a:p>
        </xdr:txBody>
      </xdr:sp>
      <xdr:sp macro="" textlink="">
        <xdr:nvSpPr>
          <xdr:cNvPr id="24" name="Rectangle 23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170ADC7F-02E7-3F76-9B86-50B48E4B55E6}"/>
              </a:ext>
            </a:extLst>
          </xdr:cNvPr>
          <xdr:cNvSpPr/>
        </xdr:nvSpPr>
        <xdr:spPr>
          <a:xfrm>
            <a:off x="15265475" y="2077727"/>
            <a:ext cx="1490410" cy="361869"/>
          </a:xfrm>
          <a:prstGeom prst="rect">
            <a:avLst/>
          </a:prstGeom>
          <a:solidFill>
            <a:srgbClr val="FF00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D2 PARINAM</a:t>
            </a:r>
          </a:p>
        </xdr:txBody>
      </xdr:sp>
      <xdr:sp macro="" textlink="">
        <xdr:nvSpPr>
          <xdr:cNvPr id="25" name="Rectangle 24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1C19849E-A411-8614-165C-55C321A9B4AC}"/>
              </a:ext>
            </a:extLst>
          </xdr:cNvPr>
          <xdr:cNvSpPr/>
        </xdr:nvSpPr>
        <xdr:spPr>
          <a:xfrm>
            <a:off x="16047720" y="998220"/>
            <a:ext cx="1374843" cy="398301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MAIN</a:t>
            </a:r>
            <a:r>
              <a:rPr lang="en-IN" sz="1400" b="1" baseline="0">
                <a:solidFill>
                  <a:schemeClr val="bg1"/>
                </a:solidFill>
              </a:rPr>
              <a:t> PAGE</a:t>
            </a:r>
            <a:endParaRPr lang="en-IN" sz="1400" b="1">
              <a:solidFill>
                <a:schemeClr val="bg1"/>
              </a:solidFill>
            </a:endParaRPr>
          </a:p>
        </xdr:txBody>
      </xdr:sp>
      <xdr:sp macro="" textlink="">
        <xdr:nvSpPr>
          <xdr:cNvPr id="26" name="Rectangle 25">
            <a:hlinkClick xmlns:r="http://schemas.openxmlformats.org/officeDocument/2006/relationships" r:id="rId11"/>
            <a:extLst>
              <a:ext uri="{FF2B5EF4-FFF2-40B4-BE49-F238E27FC236}">
                <a16:creationId xmlns:a16="http://schemas.microsoft.com/office/drawing/2014/main" id="{7AEE92BC-668F-5F22-FF92-DE274C04C74C}"/>
              </a:ext>
            </a:extLst>
          </xdr:cNvPr>
          <xdr:cNvSpPr/>
        </xdr:nvSpPr>
        <xdr:spPr>
          <a:xfrm>
            <a:off x="16055483" y="1570776"/>
            <a:ext cx="1389940" cy="367806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GUN</a:t>
            </a:r>
            <a:r>
              <a:rPr lang="en-IN" sz="1400" b="1" baseline="0">
                <a:solidFill>
                  <a:schemeClr val="bg1"/>
                </a:solidFill>
              </a:rPr>
              <a:t> PATRAK</a:t>
            </a:r>
            <a:endParaRPr lang="en-IN" sz="1400" b="1">
              <a:solidFill>
                <a:schemeClr val="bg1"/>
              </a:solidFill>
            </a:endParaRPr>
          </a:p>
        </xdr:txBody>
      </xdr:sp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316230</xdr:colOff>
      <xdr:row>1</xdr:row>
      <xdr:rowOff>0</xdr:rowOff>
    </xdr:from>
    <xdr:to>
      <xdr:col>21</xdr:col>
      <xdr:colOff>375285</xdr:colOff>
      <xdr:row>3</xdr:row>
      <xdr:rowOff>236220</xdr:rowOff>
    </xdr:to>
    <xdr:sp macro="" textlink="">
      <xdr:nvSpPr>
        <xdr:cNvPr id="2" name="Rectangl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8DD6696-CC51-4C7E-98E4-73F53420538F}"/>
            </a:ext>
          </a:extLst>
        </xdr:cNvPr>
        <xdr:cNvSpPr/>
      </xdr:nvSpPr>
      <xdr:spPr>
        <a:xfrm>
          <a:off x="12641580" y="361950"/>
          <a:ext cx="1278255" cy="1083945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19</xdr:col>
      <xdr:colOff>114300</xdr:colOff>
      <xdr:row>5</xdr:row>
      <xdr:rowOff>114300</xdr:rowOff>
    </xdr:from>
    <xdr:to>
      <xdr:col>22</xdr:col>
      <xdr:colOff>468341</xdr:colOff>
      <xdr:row>15</xdr:row>
      <xdr:rowOff>123825</xdr:rowOff>
    </xdr:to>
    <xdr:grpSp>
      <xdr:nvGrpSpPr>
        <xdr:cNvPr id="14" name="Group 13">
          <a:extLst>
            <a:ext uri="{FF2B5EF4-FFF2-40B4-BE49-F238E27FC236}">
              <a16:creationId xmlns:a16="http://schemas.microsoft.com/office/drawing/2014/main" id="{3E29AE4C-5A2D-4D14-9117-B27E80D5C06C}"/>
            </a:ext>
          </a:extLst>
        </xdr:cNvPr>
        <xdr:cNvGrpSpPr/>
      </xdr:nvGrpSpPr>
      <xdr:grpSpPr>
        <a:xfrm>
          <a:off x="12515850" y="1771650"/>
          <a:ext cx="2182841" cy="2819400"/>
          <a:chOff x="11704319" y="167640"/>
          <a:chExt cx="2182841" cy="2781300"/>
        </a:xfrm>
      </xdr:grpSpPr>
      <xdr:sp macro="" textlink="">
        <xdr:nvSpPr>
          <xdr:cNvPr id="15" name="Rectangle 14">
            <a:extLst>
              <a:ext uri="{FF2B5EF4-FFF2-40B4-BE49-F238E27FC236}">
                <a16:creationId xmlns:a16="http://schemas.microsoft.com/office/drawing/2014/main" id="{CA7EB2F4-C3BA-CDC8-E917-95B0A209D9C5}"/>
              </a:ext>
            </a:extLst>
          </xdr:cNvPr>
          <xdr:cNvSpPr/>
        </xdr:nvSpPr>
        <xdr:spPr>
          <a:xfrm>
            <a:off x="11704319" y="167640"/>
            <a:ext cx="2182841" cy="278130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400" b="1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Data</a:t>
            </a:r>
            <a:r>
              <a:rPr lang="en-IN" sz="2400" b="1" baseline="0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Entry Buttons</a:t>
            </a:r>
            <a:endParaRPr lang="en-IN" sz="2400" b="1">
              <a:solidFill>
                <a:srgbClr val="FF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6" name="Rectangle 15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9F6AC9A7-7AC2-DB23-BE68-22A889FF09BC}"/>
              </a:ext>
            </a:extLst>
          </xdr:cNvPr>
          <xdr:cNvSpPr/>
        </xdr:nvSpPr>
        <xdr:spPr>
          <a:xfrm>
            <a:off x="11940540" y="946347"/>
            <a:ext cx="1684020" cy="322657"/>
          </a:xfrm>
          <a:prstGeom prst="rect">
            <a:avLst/>
          </a:prstGeom>
          <a:solidFill>
            <a:srgbClr val="FFFF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800" b="1">
                <a:solidFill>
                  <a:schemeClr val="tx1"/>
                </a:solidFill>
              </a:rPr>
              <a:t>DATA</a:t>
            </a:r>
            <a:r>
              <a:rPr lang="en-IN" sz="1800" b="1" baseline="0">
                <a:solidFill>
                  <a:schemeClr val="tx1"/>
                </a:solidFill>
              </a:rPr>
              <a:t> ENTRY</a:t>
            </a:r>
            <a:endParaRPr lang="en-IN" sz="1800" b="1">
              <a:solidFill>
                <a:schemeClr val="tx1"/>
              </a:solidFill>
            </a:endParaRPr>
          </a:p>
        </xdr:txBody>
      </xdr:sp>
      <xdr:sp macro="" textlink="">
        <xdr:nvSpPr>
          <xdr:cNvPr id="17" name="Rectangle 16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2B83D4D0-F7B2-4F87-3B08-CB55A128A513}"/>
              </a:ext>
            </a:extLst>
          </xdr:cNvPr>
          <xdr:cNvSpPr/>
        </xdr:nvSpPr>
        <xdr:spPr>
          <a:xfrm>
            <a:off x="11929109" y="1467248"/>
            <a:ext cx="1685925" cy="322657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D2-</a:t>
            </a:r>
            <a:r>
              <a:rPr lang="en-IN" sz="1400" b="1" baseline="0">
                <a:solidFill>
                  <a:schemeClr val="bg1"/>
                </a:solidFill>
              </a:rPr>
              <a:t> BHASHA</a:t>
            </a:r>
            <a:r>
              <a:rPr lang="gu-IN" sz="1400" b="1" baseline="0">
                <a:solidFill>
                  <a:schemeClr val="bg1"/>
                </a:solidFill>
              </a:rPr>
              <a:t> </a:t>
            </a:r>
            <a:r>
              <a:rPr lang="en-IN" sz="1400" b="1" baseline="0">
                <a:solidFill>
                  <a:schemeClr val="bg1"/>
                </a:solidFill>
              </a:rPr>
              <a:t>&amp; EVS</a:t>
            </a:r>
            <a:endParaRPr lang="en-IN" sz="1400" b="1">
              <a:solidFill>
                <a:schemeClr val="bg1"/>
              </a:solidFill>
            </a:endParaRPr>
          </a:p>
        </xdr:txBody>
      </xdr:sp>
      <xdr:sp macro="" textlink="">
        <xdr:nvSpPr>
          <xdr:cNvPr id="18" name="Rectangle 17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179FEE13-AF27-11F7-F577-372CD4F9F22D}"/>
              </a:ext>
            </a:extLst>
          </xdr:cNvPr>
          <xdr:cNvSpPr/>
        </xdr:nvSpPr>
        <xdr:spPr>
          <a:xfrm>
            <a:off x="11948160" y="1988149"/>
            <a:ext cx="1676400" cy="322657"/>
          </a:xfrm>
          <a:prstGeom prst="rect">
            <a:avLst/>
          </a:prstGeom>
          <a:solidFill>
            <a:srgbClr val="00206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D2- GANIT</a:t>
            </a:r>
          </a:p>
        </xdr:txBody>
      </xdr:sp>
      <xdr:sp macro="" textlink="">
        <xdr:nvSpPr>
          <xdr:cNvPr id="19" name="Rectangle 18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C2C4F297-0AAE-56E5-E95E-C20CD0749D18}"/>
              </a:ext>
            </a:extLst>
          </xdr:cNvPr>
          <xdr:cNvSpPr/>
        </xdr:nvSpPr>
        <xdr:spPr>
          <a:xfrm>
            <a:off x="11955780" y="2509049"/>
            <a:ext cx="1668780" cy="322657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VYAKTITV VIKAS</a:t>
            </a:r>
          </a:p>
        </xdr:txBody>
      </xdr:sp>
    </xdr:grpSp>
    <xdr:clientData/>
  </xdr:twoCellAnchor>
  <xdr:twoCellAnchor>
    <xdr:from>
      <xdr:col>22</xdr:col>
      <xdr:colOff>502921</xdr:colOff>
      <xdr:row>5</xdr:row>
      <xdr:rowOff>121919</xdr:rowOff>
    </xdr:from>
    <xdr:to>
      <xdr:col>28</xdr:col>
      <xdr:colOff>213361</xdr:colOff>
      <xdr:row>13</xdr:row>
      <xdr:rowOff>291464</xdr:rowOff>
    </xdr:to>
    <xdr:grpSp>
      <xdr:nvGrpSpPr>
        <xdr:cNvPr id="20" name="Group 19">
          <a:extLst>
            <a:ext uri="{FF2B5EF4-FFF2-40B4-BE49-F238E27FC236}">
              <a16:creationId xmlns:a16="http://schemas.microsoft.com/office/drawing/2014/main" id="{509B807A-773A-421E-B8B2-41167AB1D8CB}"/>
            </a:ext>
          </a:extLst>
        </xdr:cNvPr>
        <xdr:cNvGrpSpPr/>
      </xdr:nvGrpSpPr>
      <xdr:grpSpPr>
        <a:xfrm>
          <a:off x="14733271" y="1779269"/>
          <a:ext cx="3368040" cy="2360295"/>
          <a:chOff x="14203680" y="182879"/>
          <a:chExt cx="3368040" cy="2360295"/>
        </a:xfrm>
      </xdr:grpSpPr>
      <xdr:sp macro="" textlink="">
        <xdr:nvSpPr>
          <xdr:cNvPr id="21" name="Rectangle 20">
            <a:extLst>
              <a:ext uri="{FF2B5EF4-FFF2-40B4-BE49-F238E27FC236}">
                <a16:creationId xmlns:a16="http://schemas.microsoft.com/office/drawing/2014/main" id="{98F82DE1-282F-C47F-DAC3-BC32A920AFA2}"/>
              </a:ext>
            </a:extLst>
          </xdr:cNvPr>
          <xdr:cNvSpPr/>
        </xdr:nvSpPr>
        <xdr:spPr>
          <a:xfrm>
            <a:off x="14203680" y="182879"/>
            <a:ext cx="3368040" cy="2360295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800" b="1">
                <a:solidFill>
                  <a:srgbClr val="3333FF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Result Buttons</a:t>
            </a:r>
            <a:endParaRPr lang="en-IN" sz="1200" b="1">
              <a:solidFill>
                <a:srgbClr val="3333FF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22" name="Rectangle 21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574015CB-0C4E-38DB-911A-D4477B841455}"/>
              </a:ext>
            </a:extLst>
          </xdr:cNvPr>
          <xdr:cNvSpPr/>
        </xdr:nvSpPr>
        <xdr:spPr>
          <a:xfrm>
            <a:off x="14375697" y="1025962"/>
            <a:ext cx="1490410" cy="391872"/>
          </a:xfrm>
          <a:prstGeom prst="rect">
            <a:avLst/>
          </a:prstGeom>
          <a:solidFill>
            <a:srgbClr val="0000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D1 FRONT SIDE</a:t>
            </a:r>
          </a:p>
        </xdr:txBody>
      </xdr:sp>
      <xdr:sp macro="" textlink="">
        <xdr:nvSpPr>
          <xdr:cNvPr id="23" name="Rectangle 22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3E86FA8E-D758-8F41-20E3-E7EF34C709B4}"/>
              </a:ext>
            </a:extLst>
          </xdr:cNvPr>
          <xdr:cNvSpPr/>
        </xdr:nvSpPr>
        <xdr:spPr>
          <a:xfrm>
            <a:off x="14383460" y="1567227"/>
            <a:ext cx="1490410" cy="361869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D1 BACK SIDE</a:t>
            </a:r>
          </a:p>
        </xdr:txBody>
      </xdr:sp>
      <xdr:sp macro="" textlink="">
        <xdr:nvSpPr>
          <xdr:cNvPr id="24" name="Rectangle 23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347CA522-C502-6805-539E-B7C03177B1BD}"/>
              </a:ext>
            </a:extLst>
          </xdr:cNvPr>
          <xdr:cNvSpPr/>
        </xdr:nvSpPr>
        <xdr:spPr>
          <a:xfrm>
            <a:off x="15265475" y="2077727"/>
            <a:ext cx="1490410" cy="361869"/>
          </a:xfrm>
          <a:prstGeom prst="rect">
            <a:avLst/>
          </a:prstGeom>
          <a:solidFill>
            <a:srgbClr val="FF00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D2 PARINAM</a:t>
            </a:r>
          </a:p>
        </xdr:txBody>
      </xdr:sp>
      <xdr:sp macro="" textlink="">
        <xdr:nvSpPr>
          <xdr:cNvPr id="25" name="Rectangle 24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121D4837-84F8-9639-FDA6-BEA746D82CD2}"/>
              </a:ext>
            </a:extLst>
          </xdr:cNvPr>
          <xdr:cNvSpPr/>
        </xdr:nvSpPr>
        <xdr:spPr>
          <a:xfrm>
            <a:off x="16047720" y="998220"/>
            <a:ext cx="1374843" cy="398301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MAIN</a:t>
            </a:r>
            <a:r>
              <a:rPr lang="en-IN" sz="1400" b="1" baseline="0">
                <a:solidFill>
                  <a:schemeClr val="bg1"/>
                </a:solidFill>
              </a:rPr>
              <a:t> PAGE</a:t>
            </a:r>
            <a:endParaRPr lang="en-IN" sz="1400" b="1">
              <a:solidFill>
                <a:schemeClr val="bg1"/>
              </a:solidFill>
            </a:endParaRPr>
          </a:p>
        </xdr:txBody>
      </xdr:sp>
      <xdr:sp macro="" textlink="">
        <xdr:nvSpPr>
          <xdr:cNvPr id="26" name="Rectangle 25">
            <a:hlinkClick xmlns:r="http://schemas.openxmlformats.org/officeDocument/2006/relationships" r:id="rId11"/>
            <a:extLst>
              <a:ext uri="{FF2B5EF4-FFF2-40B4-BE49-F238E27FC236}">
                <a16:creationId xmlns:a16="http://schemas.microsoft.com/office/drawing/2014/main" id="{AD2E943B-EF09-E28A-C674-DFAE956A99EC}"/>
              </a:ext>
            </a:extLst>
          </xdr:cNvPr>
          <xdr:cNvSpPr/>
        </xdr:nvSpPr>
        <xdr:spPr>
          <a:xfrm>
            <a:off x="16055483" y="1570776"/>
            <a:ext cx="1389940" cy="367806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GUN</a:t>
            </a:r>
            <a:r>
              <a:rPr lang="en-IN" sz="1400" b="1" baseline="0">
                <a:solidFill>
                  <a:schemeClr val="bg1"/>
                </a:solidFill>
              </a:rPr>
              <a:t> PATRAK</a:t>
            </a:r>
            <a:endParaRPr lang="en-IN" sz="1400" b="1">
              <a:solidFill>
                <a:schemeClr val="bg1"/>
              </a:solidFill>
            </a:endParaRPr>
          </a:p>
        </xdr:txBody>
      </xdr:sp>
    </xdr:grp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28574</xdr:colOff>
      <xdr:row>2</xdr:row>
      <xdr:rowOff>76200</xdr:rowOff>
    </xdr:from>
    <xdr:to>
      <xdr:col>8</xdr:col>
      <xdr:colOff>19049</xdr:colOff>
      <xdr:row>3</xdr:row>
      <xdr:rowOff>238125</xdr:rowOff>
    </xdr:to>
    <xdr:sp macro="" textlink="">
      <xdr:nvSpPr>
        <xdr:cNvPr id="2" name="Rounded Rectangle 2">
          <a:extLst>
            <a:ext uri="{FF2B5EF4-FFF2-40B4-BE49-F238E27FC236}">
              <a16:creationId xmlns:a16="http://schemas.microsoft.com/office/drawing/2014/main" id="{AA6E3B10-FDFB-40C4-9A87-3AE4F11AA83B}"/>
            </a:ext>
          </a:extLst>
        </xdr:cNvPr>
        <xdr:cNvSpPr/>
      </xdr:nvSpPr>
      <xdr:spPr>
        <a:xfrm>
          <a:off x="2162174" y="371475"/>
          <a:ext cx="1819275" cy="504825"/>
        </a:xfrm>
        <a:prstGeom prst="roundRect">
          <a:avLst/>
        </a:prstGeom>
        <a:noFill/>
        <a:scene3d>
          <a:camera prst="obliqueBottomRight"/>
          <a:lightRig rig="threePt" dir="t"/>
        </a:scene3d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28</xdr:col>
      <xdr:colOff>199815</xdr:colOff>
      <xdr:row>6</xdr:row>
      <xdr:rowOff>328082</xdr:rowOff>
    </xdr:from>
    <xdr:to>
      <xdr:col>28</xdr:col>
      <xdr:colOff>1478070</xdr:colOff>
      <xdr:row>10</xdr:row>
      <xdr:rowOff>89110</xdr:rowOff>
    </xdr:to>
    <xdr:sp macro="" textlink="">
      <xdr:nvSpPr>
        <xdr:cNvPr id="3" name="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4849424-CA6D-4CDB-83E8-B106E8DCC530}"/>
            </a:ext>
          </a:extLst>
        </xdr:cNvPr>
        <xdr:cNvSpPr/>
      </xdr:nvSpPr>
      <xdr:spPr>
        <a:xfrm>
          <a:off x="14571982" y="2042582"/>
          <a:ext cx="1278255" cy="1083945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27</xdr:col>
      <xdr:colOff>511629</xdr:colOff>
      <xdr:row>11</xdr:row>
      <xdr:rowOff>119743</xdr:rowOff>
    </xdr:from>
    <xdr:to>
      <xdr:col>28</xdr:col>
      <xdr:colOff>2084870</xdr:colOff>
      <xdr:row>19</xdr:row>
      <xdr:rowOff>152400</xdr:rowOff>
    </xdr:to>
    <xdr:grpSp>
      <xdr:nvGrpSpPr>
        <xdr:cNvPr id="15" name="Group 14">
          <a:extLst>
            <a:ext uri="{FF2B5EF4-FFF2-40B4-BE49-F238E27FC236}">
              <a16:creationId xmlns:a16="http://schemas.microsoft.com/office/drawing/2014/main" id="{58961C74-8298-4638-A4AF-F09DB8FB8D86}"/>
            </a:ext>
          </a:extLst>
        </xdr:cNvPr>
        <xdr:cNvGrpSpPr/>
      </xdr:nvGrpSpPr>
      <xdr:grpSpPr>
        <a:xfrm>
          <a:off x="14282058" y="3494314"/>
          <a:ext cx="2182841" cy="2819400"/>
          <a:chOff x="11704319" y="167640"/>
          <a:chExt cx="2182841" cy="2781300"/>
        </a:xfrm>
      </xdr:grpSpPr>
      <xdr:sp macro="" textlink="">
        <xdr:nvSpPr>
          <xdr:cNvPr id="16" name="Rectangle 15">
            <a:extLst>
              <a:ext uri="{FF2B5EF4-FFF2-40B4-BE49-F238E27FC236}">
                <a16:creationId xmlns:a16="http://schemas.microsoft.com/office/drawing/2014/main" id="{EB022FB8-974A-857F-8B8E-C3D7F63258D2}"/>
              </a:ext>
            </a:extLst>
          </xdr:cNvPr>
          <xdr:cNvSpPr/>
        </xdr:nvSpPr>
        <xdr:spPr>
          <a:xfrm>
            <a:off x="11704319" y="167640"/>
            <a:ext cx="2182841" cy="278130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400" b="1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Data</a:t>
            </a:r>
            <a:r>
              <a:rPr lang="en-IN" sz="2400" b="1" baseline="0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Entry Buttons</a:t>
            </a:r>
            <a:endParaRPr lang="en-IN" sz="2400" b="1">
              <a:solidFill>
                <a:srgbClr val="FF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7" name="Rectangle 16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E186C74C-E3CE-F49E-7A90-F91694AF5E2A}"/>
              </a:ext>
            </a:extLst>
          </xdr:cNvPr>
          <xdr:cNvSpPr/>
        </xdr:nvSpPr>
        <xdr:spPr>
          <a:xfrm>
            <a:off x="11940540" y="946347"/>
            <a:ext cx="1684020" cy="322657"/>
          </a:xfrm>
          <a:prstGeom prst="rect">
            <a:avLst/>
          </a:prstGeom>
          <a:solidFill>
            <a:srgbClr val="FFFF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800" b="1">
                <a:solidFill>
                  <a:schemeClr val="tx1"/>
                </a:solidFill>
              </a:rPr>
              <a:t>DATA</a:t>
            </a:r>
            <a:r>
              <a:rPr lang="en-IN" sz="1800" b="1" baseline="0">
                <a:solidFill>
                  <a:schemeClr val="tx1"/>
                </a:solidFill>
              </a:rPr>
              <a:t> ENTRY</a:t>
            </a:r>
            <a:endParaRPr lang="en-IN" sz="1800" b="1">
              <a:solidFill>
                <a:schemeClr val="tx1"/>
              </a:solidFill>
            </a:endParaRPr>
          </a:p>
        </xdr:txBody>
      </xdr:sp>
      <xdr:sp macro="" textlink="">
        <xdr:nvSpPr>
          <xdr:cNvPr id="18" name="Rectangle 17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8CCD399D-D561-82C7-5F68-941A84C3BE12}"/>
              </a:ext>
            </a:extLst>
          </xdr:cNvPr>
          <xdr:cNvSpPr/>
        </xdr:nvSpPr>
        <xdr:spPr>
          <a:xfrm>
            <a:off x="11929109" y="1467248"/>
            <a:ext cx="1685925" cy="322657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D2-</a:t>
            </a:r>
            <a:r>
              <a:rPr lang="en-IN" sz="1400" b="1" baseline="0">
                <a:solidFill>
                  <a:schemeClr val="bg1"/>
                </a:solidFill>
              </a:rPr>
              <a:t> BHASHA</a:t>
            </a:r>
            <a:r>
              <a:rPr lang="gu-IN" sz="1400" b="1" baseline="0">
                <a:solidFill>
                  <a:schemeClr val="bg1"/>
                </a:solidFill>
              </a:rPr>
              <a:t> </a:t>
            </a:r>
            <a:r>
              <a:rPr lang="en-IN" sz="1400" b="1" baseline="0">
                <a:solidFill>
                  <a:schemeClr val="bg1"/>
                </a:solidFill>
              </a:rPr>
              <a:t>&amp; EVS</a:t>
            </a:r>
            <a:endParaRPr lang="en-IN" sz="1400" b="1">
              <a:solidFill>
                <a:schemeClr val="bg1"/>
              </a:solidFill>
            </a:endParaRPr>
          </a:p>
        </xdr:txBody>
      </xdr:sp>
      <xdr:sp macro="" textlink="">
        <xdr:nvSpPr>
          <xdr:cNvPr id="19" name="Rectangle 18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7816D5BC-54B5-104B-DDAB-B22CF52454D1}"/>
              </a:ext>
            </a:extLst>
          </xdr:cNvPr>
          <xdr:cNvSpPr/>
        </xdr:nvSpPr>
        <xdr:spPr>
          <a:xfrm>
            <a:off x="11948160" y="1988149"/>
            <a:ext cx="1676400" cy="322657"/>
          </a:xfrm>
          <a:prstGeom prst="rect">
            <a:avLst/>
          </a:prstGeom>
          <a:solidFill>
            <a:srgbClr val="00206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D2- GANIT</a:t>
            </a:r>
          </a:p>
        </xdr:txBody>
      </xdr:sp>
      <xdr:sp macro="" textlink="">
        <xdr:nvSpPr>
          <xdr:cNvPr id="20" name="Rectangle 19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F35FD867-048A-92C5-1FDD-81646DE2472B}"/>
              </a:ext>
            </a:extLst>
          </xdr:cNvPr>
          <xdr:cNvSpPr/>
        </xdr:nvSpPr>
        <xdr:spPr>
          <a:xfrm>
            <a:off x="11955780" y="2509049"/>
            <a:ext cx="1668780" cy="322657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VYAKTITV VIKAS</a:t>
            </a:r>
          </a:p>
        </xdr:txBody>
      </xdr:sp>
    </xdr:grpSp>
    <xdr:clientData/>
  </xdr:twoCellAnchor>
  <xdr:twoCellAnchor>
    <xdr:from>
      <xdr:col>29</xdr:col>
      <xdr:colOff>18508</xdr:colOff>
      <xdr:row>11</xdr:row>
      <xdr:rowOff>127362</xdr:rowOff>
    </xdr:from>
    <xdr:to>
      <xdr:col>34</xdr:col>
      <xdr:colOff>338548</xdr:colOff>
      <xdr:row>18</xdr:row>
      <xdr:rowOff>49257</xdr:rowOff>
    </xdr:to>
    <xdr:grpSp>
      <xdr:nvGrpSpPr>
        <xdr:cNvPr id="21" name="Group 20">
          <a:extLst>
            <a:ext uri="{FF2B5EF4-FFF2-40B4-BE49-F238E27FC236}">
              <a16:creationId xmlns:a16="http://schemas.microsoft.com/office/drawing/2014/main" id="{1D74D6D1-2D1E-47DB-8777-DFE2A251D949}"/>
            </a:ext>
          </a:extLst>
        </xdr:cNvPr>
        <xdr:cNvGrpSpPr/>
      </xdr:nvGrpSpPr>
      <xdr:grpSpPr>
        <a:xfrm>
          <a:off x="16499479" y="3501933"/>
          <a:ext cx="3368040" cy="2360295"/>
          <a:chOff x="14203680" y="182879"/>
          <a:chExt cx="3368040" cy="2360295"/>
        </a:xfrm>
      </xdr:grpSpPr>
      <xdr:sp macro="" textlink="">
        <xdr:nvSpPr>
          <xdr:cNvPr id="22" name="Rectangle 21">
            <a:extLst>
              <a:ext uri="{FF2B5EF4-FFF2-40B4-BE49-F238E27FC236}">
                <a16:creationId xmlns:a16="http://schemas.microsoft.com/office/drawing/2014/main" id="{15044962-5890-1558-5A10-C463A19B8A44}"/>
              </a:ext>
            </a:extLst>
          </xdr:cNvPr>
          <xdr:cNvSpPr/>
        </xdr:nvSpPr>
        <xdr:spPr>
          <a:xfrm>
            <a:off x="14203680" y="182879"/>
            <a:ext cx="3368040" cy="2360295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800" b="1">
                <a:solidFill>
                  <a:srgbClr val="3333FF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Result Buttons</a:t>
            </a:r>
            <a:endParaRPr lang="en-IN" sz="1200" b="1">
              <a:solidFill>
                <a:srgbClr val="3333FF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23" name="Rectangle 22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49B7DA12-AD2D-5359-7844-E634A5CF6C82}"/>
              </a:ext>
            </a:extLst>
          </xdr:cNvPr>
          <xdr:cNvSpPr/>
        </xdr:nvSpPr>
        <xdr:spPr>
          <a:xfrm>
            <a:off x="14375697" y="1025962"/>
            <a:ext cx="1490410" cy="391872"/>
          </a:xfrm>
          <a:prstGeom prst="rect">
            <a:avLst/>
          </a:prstGeom>
          <a:solidFill>
            <a:srgbClr val="0000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D1 FRONT SIDE</a:t>
            </a:r>
          </a:p>
        </xdr:txBody>
      </xdr:sp>
      <xdr:sp macro="" textlink="">
        <xdr:nvSpPr>
          <xdr:cNvPr id="24" name="Rectangle 23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F138F8CE-DABD-BFD5-C914-AA85FB5CB950}"/>
              </a:ext>
            </a:extLst>
          </xdr:cNvPr>
          <xdr:cNvSpPr/>
        </xdr:nvSpPr>
        <xdr:spPr>
          <a:xfrm>
            <a:off x="14383460" y="1567227"/>
            <a:ext cx="1490410" cy="361869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D1 BACK SIDE</a:t>
            </a:r>
          </a:p>
        </xdr:txBody>
      </xdr:sp>
      <xdr:sp macro="" textlink="">
        <xdr:nvSpPr>
          <xdr:cNvPr id="25" name="Rectangle 24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A0480B6A-C936-6F72-E8F0-63FB89E26DEB}"/>
              </a:ext>
            </a:extLst>
          </xdr:cNvPr>
          <xdr:cNvSpPr/>
        </xdr:nvSpPr>
        <xdr:spPr>
          <a:xfrm>
            <a:off x="15265475" y="2077727"/>
            <a:ext cx="1490410" cy="361869"/>
          </a:xfrm>
          <a:prstGeom prst="rect">
            <a:avLst/>
          </a:prstGeom>
          <a:solidFill>
            <a:srgbClr val="FF00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D2 PARINAM</a:t>
            </a:r>
          </a:p>
        </xdr:txBody>
      </xdr:sp>
      <xdr:sp macro="" textlink="">
        <xdr:nvSpPr>
          <xdr:cNvPr id="26" name="Rectangle 25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D861A1C2-1E71-375E-13CF-CEF97701B15F}"/>
              </a:ext>
            </a:extLst>
          </xdr:cNvPr>
          <xdr:cNvSpPr/>
        </xdr:nvSpPr>
        <xdr:spPr>
          <a:xfrm>
            <a:off x="16047720" y="998220"/>
            <a:ext cx="1374843" cy="398301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MAIN</a:t>
            </a:r>
            <a:r>
              <a:rPr lang="en-IN" sz="1400" b="1" baseline="0">
                <a:solidFill>
                  <a:schemeClr val="bg1"/>
                </a:solidFill>
              </a:rPr>
              <a:t> PAGE</a:t>
            </a:r>
            <a:endParaRPr lang="en-IN" sz="1400" b="1">
              <a:solidFill>
                <a:schemeClr val="bg1"/>
              </a:solidFill>
            </a:endParaRPr>
          </a:p>
        </xdr:txBody>
      </xdr:sp>
      <xdr:sp macro="" textlink="">
        <xdr:nvSpPr>
          <xdr:cNvPr id="27" name="Rectangle 26">
            <a:hlinkClick xmlns:r="http://schemas.openxmlformats.org/officeDocument/2006/relationships" r:id="rId11"/>
            <a:extLst>
              <a:ext uri="{FF2B5EF4-FFF2-40B4-BE49-F238E27FC236}">
                <a16:creationId xmlns:a16="http://schemas.microsoft.com/office/drawing/2014/main" id="{0B7EF9D9-D9F2-CDAC-267B-56C04C802F6F}"/>
              </a:ext>
            </a:extLst>
          </xdr:cNvPr>
          <xdr:cNvSpPr/>
        </xdr:nvSpPr>
        <xdr:spPr>
          <a:xfrm>
            <a:off x="16055483" y="1570776"/>
            <a:ext cx="1389940" cy="367806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GUN</a:t>
            </a:r>
            <a:r>
              <a:rPr lang="en-IN" sz="1400" b="1" baseline="0">
                <a:solidFill>
                  <a:schemeClr val="bg1"/>
                </a:solidFill>
              </a:rPr>
              <a:t> PATRAK</a:t>
            </a:r>
            <a:endParaRPr lang="en-IN" sz="1400" b="1">
              <a:solidFill>
                <a:schemeClr val="bg1"/>
              </a:solidFill>
            </a:endParaRPr>
          </a:p>
        </xdr:txBody>
      </xdr:sp>
    </xdr:grp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353605</xdr:colOff>
      <xdr:row>26</xdr:row>
      <xdr:rowOff>366052</xdr:rowOff>
    </xdr:from>
    <xdr:to>
      <xdr:col>11</xdr:col>
      <xdr:colOff>2045693</xdr:colOff>
      <xdr:row>26</xdr:row>
      <xdr:rowOff>366052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6A1125EC-28B6-4A23-83F6-A40802DDD4DE}"/>
            </a:ext>
          </a:extLst>
        </xdr:cNvPr>
        <xdr:cNvCxnSpPr/>
      </xdr:nvCxnSpPr>
      <xdr:spPr>
        <a:xfrm>
          <a:off x="8598022" y="10568385"/>
          <a:ext cx="2274171" cy="0"/>
        </a:xfrm>
        <a:prstGeom prst="line">
          <a:avLst/>
        </a:prstGeom>
        <a:ln w="3810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3240239</xdr:colOff>
      <xdr:row>26</xdr:row>
      <xdr:rowOff>361568</xdr:rowOff>
    </xdr:from>
    <xdr:to>
      <xdr:col>14</xdr:col>
      <xdr:colOff>360327</xdr:colOff>
      <xdr:row>26</xdr:row>
      <xdr:rowOff>361568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50221B0D-A950-410B-9C7B-D794A8FA71C5}"/>
            </a:ext>
          </a:extLst>
        </xdr:cNvPr>
        <xdr:cNvCxnSpPr/>
      </xdr:nvCxnSpPr>
      <xdr:spPr>
        <a:xfrm>
          <a:off x="12066739" y="10563901"/>
          <a:ext cx="2612838" cy="0"/>
        </a:xfrm>
        <a:prstGeom prst="line">
          <a:avLst/>
        </a:prstGeom>
        <a:ln w="3810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190917</xdr:colOff>
      <xdr:row>4</xdr:row>
      <xdr:rowOff>254000</xdr:rowOff>
    </xdr:from>
    <xdr:to>
      <xdr:col>17</xdr:col>
      <xdr:colOff>1478244</xdr:colOff>
      <xdr:row>7</xdr:row>
      <xdr:rowOff>50603</xdr:rowOff>
    </xdr:to>
    <xdr:sp macro="" textlink="">
      <xdr:nvSpPr>
        <xdr:cNvPr id="4" name="Rectangle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1711BDA-E755-40D8-BFA1-CD411D4C8E2B}"/>
            </a:ext>
          </a:extLst>
        </xdr:cNvPr>
        <xdr:cNvSpPr/>
      </xdr:nvSpPr>
      <xdr:spPr>
        <a:xfrm>
          <a:off x="16203500" y="1566333"/>
          <a:ext cx="1287327" cy="1098353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16</xdr:col>
      <xdr:colOff>435428</xdr:colOff>
      <xdr:row>7</xdr:row>
      <xdr:rowOff>381001</xdr:rowOff>
    </xdr:from>
    <xdr:to>
      <xdr:col>17</xdr:col>
      <xdr:colOff>2008669</xdr:colOff>
      <xdr:row>14</xdr:row>
      <xdr:rowOff>76201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EE2D729B-6BC7-463F-BC60-A6761A474AC6}"/>
            </a:ext>
          </a:extLst>
        </xdr:cNvPr>
        <xdr:cNvGrpSpPr/>
      </xdr:nvGrpSpPr>
      <xdr:grpSpPr>
        <a:xfrm>
          <a:off x="16241485" y="3048001"/>
          <a:ext cx="2182841" cy="2819400"/>
          <a:chOff x="11704319" y="167640"/>
          <a:chExt cx="2182841" cy="2781300"/>
        </a:xfrm>
      </xdr:grpSpPr>
      <xdr:sp macro="" textlink="">
        <xdr:nvSpPr>
          <xdr:cNvPr id="17" name="Rectangle 16">
            <a:extLst>
              <a:ext uri="{FF2B5EF4-FFF2-40B4-BE49-F238E27FC236}">
                <a16:creationId xmlns:a16="http://schemas.microsoft.com/office/drawing/2014/main" id="{1154E2D7-E0CE-C97D-4692-C8BFBC691FD9}"/>
              </a:ext>
            </a:extLst>
          </xdr:cNvPr>
          <xdr:cNvSpPr/>
        </xdr:nvSpPr>
        <xdr:spPr>
          <a:xfrm>
            <a:off x="11704319" y="167640"/>
            <a:ext cx="2182841" cy="278130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400" b="1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Data</a:t>
            </a:r>
            <a:r>
              <a:rPr lang="en-IN" sz="2400" b="1" baseline="0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Entry Buttons</a:t>
            </a:r>
            <a:endParaRPr lang="en-IN" sz="2400" b="1">
              <a:solidFill>
                <a:srgbClr val="FF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8" name="Rectangle 17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2E051FAC-5963-202C-A7C0-C3D846D017C0}"/>
              </a:ext>
            </a:extLst>
          </xdr:cNvPr>
          <xdr:cNvSpPr/>
        </xdr:nvSpPr>
        <xdr:spPr>
          <a:xfrm>
            <a:off x="11940540" y="946347"/>
            <a:ext cx="1684020" cy="322657"/>
          </a:xfrm>
          <a:prstGeom prst="rect">
            <a:avLst/>
          </a:prstGeom>
          <a:solidFill>
            <a:srgbClr val="FFFF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800" b="1">
                <a:solidFill>
                  <a:schemeClr val="tx1"/>
                </a:solidFill>
              </a:rPr>
              <a:t>DATA</a:t>
            </a:r>
            <a:r>
              <a:rPr lang="en-IN" sz="1800" b="1" baseline="0">
                <a:solidFill>
                  <a:schemeClr val="tx1"/>
                </a:solidFill>
              </a:rPr>
              <a:t> ENTRY</a:t>
            </a:r>
            <a:endParaRPr lang="en-IN" sz="1800" b="1">
              <a:solidFill>
                <a:schemeClr val="tx1"/>
              </a:solidFill>
            </a:endParaRPr>
          </a:p>
        </xdr:txBody>
      </xdr:sp>
      <xdr:sp macro="" textlink="">
        <xdr:nvSpPr>
          <xdr:cNvPr id="19" name="Rectangle 18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879A0D0A-1409-2DBA-644A-2290B588CD06}"/>
              </a:ext>
            </a:extLst>
          </xdr:cNvPr>
          <xdr:cNvSpPr/>
        </xdr:nvSpPr>
        <xdr:spPr>
          <a:xfrm>
            <a:off x="11929109" y="1467248"/>
            <a:ext cx="1685925" cy="322657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D2-</a:t>
            </a:r>
            <a:r>
              <a:rPr lang="en-IN" sz="1400" b="1" baseline="0">
                <a:solidFill>
                  <a:schemeClr val="bg1"/>
                </a:solidFill>
              </a:rPr>
              <a:t> BHASHA</a:t>
            </a:r>
            <a:r>
              <a:rPr lang="gu-IN" sz="1400" b="1" baseline="0">
                <a:solidFill>
                  <a:schemeClr val="bg1"/>
                </a:solidFill>
              </a:rPr>
              <a:t> </a:t>
            </a:r>
            <a:r>
              <a:rPr lang="en-IN" sz="1400" b="1" baseline="0">
                <a:solidFill>
                  <a:schemeClr val="bg1"/>
                </a:solidFill>
              </a:rPr>
              <a:t>&amp; EVS</a:t>
            </a:r>
            <a:endParaRPr lang="en-IN" sz="1400" b="1">
              <a:solidFill>
                <a:schemeClr val="bg1"/>
              </a:solidFill>
            </a:endParaRPr>
          </a:p>
        </xdr:txBody>
      </xdr:sp>
      <xdr:sp macro="" textlink="">
        <xdr:nvSpPr>
          <xdr:cNvPr id="20" name="Rectangle 19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2055B3A0-61D9-5115-F276-19F89690A841}"/>
              </a:ext>
            </a:extLst>
          </xdr:cNvPr>
          <xdr:cNvSpPr/>
        </xdr:nvSpPr>
        <xdr:spPr>
          <a:xfrm>
            <a:off x="11948160" y="1988149"/>
            <a:ext cx="1676400" cy="322657"/>
          </a:xfrm>
          <a:prstGeom prst="rect">
            <a:avLst/>
          </a:prstGeom>
          <a:solidFill>
            <a:srgbClr val="00206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D2- GANIT</a:t>
            </a:r>
          </a:p>
        </xdr:txBody>
      </xdr:sp>
      <xdr:sp macro="" textlink="">
        <xdr:nvSpPr>
          <xdr:cNvPr id="21" name="Rectangle 20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C0409069-DE1D-B27E-9201-509A965925F0}"/>
              </a:ext>
            </a:extLst>
          </xdr:cNvPr>
          <xdr:cNvSpPr/>
        </xdr:nvSpPr>
        <xdr:spPr>
          <a:xfrm>
            <a:off x="11955780" y="2509049"/>
            <a:ext cx="1668780" cy="322657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VYAKTITV VIKAS</a:t>
            </a:r>
          </a:p>
        </xdr:txBody>
      </xdr:sp>
    </xdr:grpSp>
    <xdr:clientData/>
  </xdr:twoCellAnchor>
  <xdr:twoCellAnchor>
    <xdr:from>
      <xdr:col>17</xdr:col>
      <xdr:colOff>2043249</xdr:colOff>
      <xdr:row>7</xdr:row>
      <xdr:rowOff>388620</xdr:rowOff>
    </xdr:from>
    <xdr:to>
      <xdr:col>23</xdr:col>
      <xdr:colOff>164375</xdr:colOff>
      <xdr:row>13</xdr:row>
      <xdr:rowOff>71029</xdr:rowOff>
    </xdr:to>
    <xdr:grpSp>
      <xdr:nvGrpSpPr>
        <xdr:cNvPr id="22" name="Group 21">
          <a:extLst>
            <a:ext uri="{FF2B5EF4-FFF2-40B4-BE49-F238E27FC236}">
              <a16:creationId xmlns:a16="http://schemas.microsoft.com/office/drawing/2014/main" id="{28E16832-FCF3-4931-85B5-C10AF2BE70BE}"/>
            </a:ext>
          </a:extLst>
        </xdr:cNvPr>
        <xdr:cNvGrpSpPr/>
      </xdr:nvGrpSpPr>
      <xdr:grpSpPr>
        <a:xfrm>
          <a:off x="18458906" y="3055620"/>
          <a:ext cx="3368040" cy="2360295"/>
          <a:chOff x="14203680" y="182879"/>
          <a:chExt cx="3368040" cy="2360295"/>
        </a:xfrm>
      </xdr:grpSpPr>
      <xdr:sp macro="" textlink="">
        <xdr:nvSpPr>
          <xdr:cNvPr id="23" name="Rectangle 22">
            <a:extLst>
              <a:ext uri="{FF2B5EF4-FFF2-40B4-BE49-F238E27FC236}">
                <a16:creationId xmlns:a16="http://schemas.microsoft.com/office/drawing/2014/main" id="{F2020486-2BAA-B91B-79B6-F64A5CA04FC1}"/>
              </a:ext>
            </a:extLst>
          </xdr:cNvPr>
          <xdr:cNvSpPr/>
        </xdr:nvSpPr>
        <xdr:spPr>
          <a:xfrm>
            <a:off x="14203680" y="182879"/>
            <a:ext cx="3368040" cy="2360295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800" b="1">
                <a:solidFill>
                  <a:srgbClr val="3333FF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Result Buttons</a:t>
            </a:r>
            <a:endParaRPr lang="en-IN" sz="1200" b="1">
              <a:solidFill>
                <a:srgbClr val="3333FF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24" name="Rectangle 23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18447F8D-ED51-21ED-8D7F-FD89E3C2BF9A}"/>
              </a:ext>
            </a:extLst>
          </xdr:cNvPr>
          <xdr:cNvSpPr/>
        </xdr:nvSpPr>
        <xdr:spPr>
          <a:xfrm>
            <a:off x="14375697" y="1025962"/>
            <a:ext cx="1490410" cy="391872"/>
          </a:xfrm>
          <a:prstGeom prst="rect">
            <a:avLst/>
          </a:prstGeom>
          <a:solidFill>
            <a:srgbClr val="0000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D1 FRONT SIDE</a:t>
            </a:r>
          </a:p>
        </xdr:txBody>
      </xdr:sp>
      <xdr:sp macro="" textlink="">
        <xdr:nvSpPr>
          <xdr:cNvPr id="25" name="Rectangle 24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4E30B48C-179B-738F-EE92-D1C6B8C07C04}"/>
              </a:ext>
            </a:extLst>
          </xdr:cNvPr>
          <xdr:cNvSpPr/>
        </xdr:nvSpPr>
        <xdr:spPr>
          <a:xfrm>
            <a:off x="14383460" y="1567227"/>
            <a:ext cx="1490410" cy="361869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D1 BACK SIDE</a:t>
            </a:r>
          </a:p>
        </xdr:txBody>
      </xdr:sp>
      <xdr:sp macro="" textlink="">
        <xdr:nvSpPr>
          <xdr:cNvPr id="26" name="Rectangle 25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913B6954-5A37-56DA-0605-350249809BFC}"/>
              </a:ext>
            </a:extLst>
          </xdr:cNvPr>
          <xdr:cNvSpPr/>
        </xdr:nvSpPr>
        <xdr:spPr>
          <a:xfrm>
            <a:off x="15265475" y="2077727"/>
            <a:ext cx="1490410" cy="361869"/>
          </a:xfrm>
          <a:prstGeom prst="rect">
            <a:avLst/>
          </a:prstGeom>
          <a:solidFill>
            <a:srgbClr val="FF00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D2 PARINAM</a:t>
            </a:r>
          </a:p>
        </xdr:txBody>
      </xdr:sp>
      <xdr:sp macro="" textlink="">
        <xdr:nvSpPr>
          <xdr:cNvPr id="27" name="Rectangle 26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FEF36E9C-EA5D-6E85-AB84-34F902FE836F}"/>
              </a:ext>
            </a:extLst>
          </xdr:cNvPr>
          <xdr:cNvSpPr/>
        </xdr:nvSpPr>
        <xdr:spPr>
          <a:xfrm>
            <a:off x="16047720" y="998220"/>
            <a:ext cx="1374843" cy="398301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MAIN</a:t>
            </a:r>
            <a:r>
              <a:rPr lang="en-IN" sz="1400" b="1" baseline="0">
                <a:solidFill>
                  <a:schemeClr val="bg1"/>
                </a:solidFill>
              </a:rPr>
              <a:t> PAGE</a:t>
            </a:r>
            <a:endParaRPr lang="en-IN" sz="1400" b="1">
              <a:solidFill>
                <a:schemeClr val="bg1"/>
              </a:solidFill>
            </a:endParaRPr>
          </a:p>
        </xdr:txBody>
      </xdr:sp>
      <xdr:sp macro="" textlink="">
        <xdr:nvSpPr>
          <xdr:cNvPr id="28" name="Rectangle 27">
            <a:hlinkClick xmlns:r="http://schemas.openxmlformats.org/officeDocument/2006/relationships" r:id="rId11"/>
            <a:extLst>
              <a:ext uri="{FF2B5EF4-FFF2-40B4-BE49-F238E27FC236}">
                <a16:creationId xmlns:a16="http://schemas.microsoft.com/office/drawing/2014/main" id="{096A0679-31AB-7A23-B0F8-D4EFFB7A216A}"/>
              </a:ext>
            </a:extLst>
          </xdr:cNvPr>
          <xdr:cNvSpPr/>
        </xdr:nvSpPr>
        <xdr:spPr>
          <a:xfrm>
            <a:off x="16055483" y="1570776"/>
            <a:ext cx="1389940" cy="367806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GUN</a:t>
            </a:r>
            <a:r>
              <a:rPr lang="en-IN" sz="1400" b="1" baseline="0">
                <a:solidFill>
                  <a:schemeClr val="bg1"/>
                </a:solidFill>
              </a:rPr>
              <a:t> PATRAK</a:t>
            </a:r>
            <a:endParaRPr lang="en-IN" sz="1400" b="1">
              <a:solidFill>
                <a:schemeClr val="bg1"/>
              </a:solidFill>
            </a:endParaRPr>
          </a:p>
        </xdr:txBody>
      </xdr:sp>
    </xdr:grp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162185</xdr:colOff>
      <xdr:row>6</xdr:row>
      <xdr:rowOff>83820</xdr:rowOff>
    </xdr:from>
    <xdr:ext cx="2184775" cy="617220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644E3FB3-3AF9-45BB-955B-71409CB8571B}"/>
            </a:ext>
          </a:extLst>
        </xdr:cNvPr>
        <xdr:cNvSpPr/>
      </xdr:nvSpPr>
      <xdr:spPr>
        <a:xfrm>
          <a:off x="2234825" y="2148840"/>
          <a:ext cx="2184775" cy="617220"/>
        </a:xfrm>
        <a:prstGeom prst="rect">
          <a:avLst/>
        </a:prstGeom>
        <a:noFill/>
        <a:ln w="28575">
          <a:noFill/>
        </a:ln>
        <a:scene3d>
          <a:camera prst="obliqueTopLeft"/>
          <a:lightRig rig="threePt" dir="t"/>
        </a:scene3d>
        <a:sp3d>
          <a:bevelT w="114300" prst="artDeco"/>
        </a:sp3d>
      </xdr:spPr>
      <xdr:txBody>
        <a:bodyPr wrap="none" lIns="91440" tIns="45720" rIns="91440" bIns="45720" anchor="ctr">
          <a:noAutofit/>
        </a:bodyPr>
        <a:lstStyle/>
        <a:p>
          <a:pPr algn="ctr"/>
          <a:r>
            <a:rPr lang="gu-IN" sz="4400" b="1" i="1" u="none" cap="none" spc="0">
              <a:ln w="9525">
                <a:solidFill>
                  <a:schemeClr val="bg1"/>
                </a:solidFill>
                <a:prstDash val="solid"/>
              </a:ln>
              <a:solidFill>
                <a:srgbClr val="002060"/>
              </a:solidFill>
              <a:effectLst>
                <a:outerShdw blurRad="12700" dist="38100" dir="2700000" algn="tl" rotWithShape="0">
                  <a:schemeClr val="accent5">
                    <a:lumMod val="60000"/>
                    <a:lumOff val="40000"/>
                  </a:schemeClr>
                </a:outerShdw>
              </a:effectLst>
              <a:latin typeface="SHREE_GUJ_OTF_0750" panose="02000600000000000000" pitchFamily="2"/>
              <a:cs typeface="SHREE_GUJ_OTF_0750" panose="02000600000000000000" pitchFamily="2"/>
              <a:sym typeface="Wingdings" panose="05000000000000000000" pitchFamily="2" charset="2"/>
            </a:rPr>
            <a:t></a:t>
          </a:r>
          <a:r>
            <a:rPr lang="gu-IN" sz="4400" b="1" i="1" u="sng" cap="none" spc="0">
              <a:ln w="9525">
                <a:solidFill>
                  <a:schemeClr val="bg1"/>
                </a:solidFill>
                <a:prstDash val="solid"/>
              </a:ln>
              <a:solidFill>
                <a:srgbClr val="002060"/>
              </a:solidFill>
              <a:effectLst>
                <a:outerShdw blurRad="12700" dist="38100" dir="2700000" algn="tl" rotWithShape="0">
                  <a:schemeClr val="accent5">
                    <a:lumMod val="60000"/>
                    <a:lumOff val="40000"/>
                  </a:schemeClr>
                </a:outerShdw>
              </a:effectLst>
              <a:latin typeface="SHREE_GUJ_OTF_0750" panose="02000600000000000000" pitchFamily="2"/>
              <a:cs typeface="SHREE_GUJ_OTF_0750" panose="02000600000000000000" pitchFamily="2"/>
            </a:rPr>
            <a:t>પરિણામ પત્રક </a:t>
          </a:r>
          <a:r>
            <a:rPr lang="gu-IN" sz="4400" b="1" i="1" u="none" cap="none" spc="0">
              <a:ln w="9525">
                <a:solidFill>
                  <a:schemeClr val="bg1"/>
                </a:solidFill>
                <a:prstDash val="solid"/>
              </a:ln>
              <a:solidFill>
                <a:srgbClr val="002060"/>
              </a:solidFill>
              <a:effectLst>
                <a:outerShdw blurRad="12700" dist="38100" dir="2700000" algn="tl" rotWithShape="0">
                  <a:schemeClr val="accent5">
                    <a:lumMod val="60000"/>
                    <a:lumOff val="40000"/>
                  </a:schemeClr>
                </a:outerShdw>
              </a:effectLst>
              <a:latin typeface="SHREE_GUJ_OTF_0750" panose="02000600000000000000" pitchFamily="2"/>
              <a:cs typeface="SHREE_GUJ_OTF_0750" panose="02000600000000000000" pitchFamily="2"/>
              <a:sym typeface="Wingdings" panose="05000000000000000000" pitchFamily="2" charset="2"/>
            </a:rPr>
            <a:t></a:t>
          </a:r>
          <a:endParaRPr lang="en-US" sz="4400" b="1" i="1" u="none" cap="none" spc="0">
            <a:ln w="9525">
              <a:solidFill>
                <a:schemeClr val="bg1"/>
              </a:solidFill>
              <a:prstDash val="solid"/>
            </a:ln>
            <a:solidFill>
              <a:srgbClr val="002060"/>
            </a:solidFill>
            <a:effectLst>
              <a:outerShdw blurRad="12700" dist="38100" dir="2700000" algn="tl" rotWithShape="0">
                <a:schemeClr val="accent5">
                  <a:lumMod val="60000"/>
                  <a:lumOff val="40000"/>
                </a:schemeClr>
              </a:outerShdw>
            </a:effectLst>
            <a:latin typeface="SHREE_GUJ_OTF_0750" panose="02000600000000000000" pitchFamily="2"/>
            <a:cs typeface="SHREE_GUJ_OTF_0750" panose="02000600000000000000" pitchFamily="2"/>
          </a:endParaRPr>
        </a:p>
      </xdr:txBody>
    </xdr:sp>
    <xdr:clientData/>
  </xdr:oneCellAnchor>
  <xdr:oneCellAnchor>
    <xdr:from>
      <xdr:col>8</xdr:col>
      <xdr:colOff>71314</xdr:colOff>
      <xdr:row>4</xdr:row>
      <xdr:rowOff>121920</xdr:rowOff>
    </xdr:from>
    <xdr:ext cx="1376486" cy="472440"/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85180E7A-4343-43C8-9150-0880055573E1}"/>
            </a:ext>
          </a:extLst>
        </xdr:cNvPr>
        <xdr:cNvSpPr/>
      </xdr:nvSpPr>
      <xdr:spPr>
        <a:xfrm>
          <a:off x="2738314" y="1143000"/>
          <a:ext cx="1376486" cy="472440"/>
        </a:xfrm>
        <a:prstGeom prst="rect">
          <a:avLst/>
        </a:prstGeom>
        <a:noFill/>
        <a:ln w="38100">
          <a:solidFill>
            <a:srgbClr val="FF0000"/>
          </a:solidFill>
        </a:ln>
        <a:scene3d>
          <a:camera prst="orthographicFront"/>
          <a:lightRig rig="threePt" dir="t"/>
        </a:scene3d>
        <a:sp3d>
          <a:bevelT w="114300" prst="artDeco"/>
        </a:sp3d>
      </xdr:spPr>
      <xdr:txBody>
        <a:bodyPr wrap="none" lIns="91440" tIns="45720" rIns="91440" bIns="45720" anchor="ctr">
          <a:noAutofit/>
        </a:bodyPr>
        <a:lstStyle/>
        <a:p>
          <a:pPr algn="ctr"/>
          <a:r>
            <a:rPr lang="gu-IN" sz="3200" b="1" cap="none" spc="0">
              <a:ln w="0"/>
              <a:solidFill>
                <a:srgbClr val="C0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SHREE_GUJ_OTF_0750" panose="02000600000000000000" pitchFamily="2"/>
              <a:cs typeface="SHREE_GUJ_OTF_0750" panose="02000600000000000000" pitchFamily="2"/>
            </a:rPr>
            <a:t>મુખ્ય પેજ</a:t>
          </a:r>
          <a:endParaRPr lang="en-US" sz="3200" b="1" cap="none" spc="0">
            <a:ln w="0"/>
            <a:solidFill>
              <a:srgbClr val="C00000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  <a:latin typeface="SHREE_GUJ_OTF_0750" panose="02000600000000000000" pitchFamily="2"/>
            <a:cs typeface="SHREE_GUJ_OTF_0750" panose="02000600000000000000" pitchFamily="2"/>
          </a:endParaRPr>
        </a:p>
      </xdr:txBody>
    </xdr:sp>
    <xdr:clientData/>
  </xdr:oneCellAnchor>
  <xdr:twoCellAnchor editAs="oneCell">
    <xdr:from>
      <xdr:col>15</xdr:col>
      <xdr:colOff>259080</xdr:colOff>
      <xdr:row>0</xdr:row>
      <xdr:rowOff>137160</xdr:rowOff>
    </xdr:from>
    <xdr:to>
      <xdr:col>19</xdr:col>
      <xdr:colOff>217170</xdr:colOff>
      <xdr:row>4</xdr:row>
      <xdr:rowOff>403860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B128D619-FEAF-4F88-B4BF-9BE86A91FB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06340" y="137160"/>
          <a:ext cx="1146810" cy="1287780"/>
        </a:xfrm>
        <a:prstGeom prst="rect">
          <a:avLst/>
        </a:prstGeom>
      </xdr:spPr>
    </xdr:pic>
    <xdr:clientData/>
  </xdr:twoCellAnchor>
  <xdr:twoCellAnchor editAs="oneCell">
    <xdr:from>
      <xdr:col>1</xdr:col>
      <xdr:colOff>449580</xdr:colOff>
      <xdr:row>0</xdr:row>
      <xdr:rowOff>121920</xdr:rowOff>
    </xdr:from>
    <xdr:to>
      <xdr:col>4</xdr:col>
      <xdr:colOff>293370</xdr:colOff>
      <xdr:row>4</xdr:row>
      <xdr:rowOff>464820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539D7C80-C271-439C-88D4-ED71CC834B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2460" y="121920"/>
          <a:ext cx="1139190" cy="136398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22860</xdr:rowOff>
    </xdr:from>
    <xdr:to>
      <xdr:col>21</xdr:col>
      <xdr:colOff>137160</xdr:colOff>
      <xdr:row>27</xdr:row>
      <xdr:rowOff>22860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4B9224ED-55B6-4FA2-8093-A6EF00F443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sharpenSoften amount="5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2860"/>
          <a:ext cx="6880860" cy="9144000"/>
        </a:xfrm>
        <a:prstGeom prst="rect">
          <a:avLst/>
        </a:prstGeom>
      </xdr:spPr>
    </xdr:pic>
    <xdr:clientData/>
  </xdr:twoCellAnchor>
  <xdr:twoCellAnchor>
    <xdr:from>
      <xdr:col>22</xdr:col>
      <xdr:colOff>144780</xdr:colOff>
      <xdr:row>3</xdr:row>
      <xdr:rowOff>320040</xdr:rowOff>
    </xdr:from>
    <xdr:to>
      <xdr:col>24</xdr:col>
      <xdr:colOff>228600</xdr:colOff>
      <xdr:row>6</xdr:row>
      <xdr:rowOff>22860</xdr:rowOff>
    </xdr:to>
    <xdr:sp macro="" textlink="">
      <xdr:nvSpPr>
        <xdr:cNvPr id="7" name="Rectangle 6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E1E50F3D-119A-4D9C-8DB1-7D7097642196}"/>
            </a:ext>
          </a:extLst>
        </xdr:cNvPr>
        <xdr:cNvSpPr/>
      </xdr:nvSpPr>
      <xdr:spPr>
        <a:xfrm>
          <a:off x="7071360" y="998220"/>
          <a:ext cx="1303020" cy="108966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22</xdr:col>
      <xdr:colOff>327660</xdr:colOff>
      <xdr:row>7</xdr:row>
      <xdr:rowOff>68580</xdr:rowOff>
    </xdr:from>
    <xdr:to>
      <xdr:col>26</xdr:col>
      <xdr:colOff>72101</xdr:colOff>
      <xdr:row>15</xdr:row>
      <xdr:rowOff>60960</xdr:rowOff>
    </xdr:to>
    <xdr:grpSp>
      <xdr:nvGrpSpPr>
        <xdr:cNvPr id="21" name="Group 20">
          <a:extLst>
            <a:ext uri="{FF2B5EF4-FFF2-40B4-BE49-F238E27FC236}">
              <a16:creationId xmlns:a16="http://schemas.microsoft.com/office/drawing/2014/main" id="{15AC7542-69B4-4E0E-AB28-7877D30F015C}"/>
            </a:ext>
          </a:extLst>
        </xdr:cNvPr>
        <xdr:cNvGrpSpPr/>
      </xdr:nvGrpSpPr>
      <xdr:grpSpPr>
        <a:xfrm>
          <a:off x="7254240" y="2385060"/>
          <a:ext cx="2182841" cy="2819400"/>
          <a:chOff x="11704319" y="167640"/>
          <a:chExt cx="2182841" cy="2781300"/>
        </a:xfrm>
      </xdr:grpSpPr>
      <xdr:sp macro="" textlink="">
        <xdr:nvSpPr>
          <xdr:cNvPr id="22" name="Rectangle 21">
            <a:extLst>
              <a:ext uri="{FF2B5EF4-FFF2-40B4-BE49-F238E27FC236}">
                <a16:creationId xmlns:a16="http://schemas.microsoft.com/office/drawing/2014/main" id="{B9633B1F-6B90-9515-47E4-8678AFA60354}"/>
              </a:ext>
            </a:extLst>
          </xdr:cNvPr>
          <xdr:cNvSpPr/>
        </xdr:nvSpPr>
        <xdr:spPr>
          <a:xfrm>
            <a:off x="11704319" y="167640"/>
            <a:ext cx="2182841" cy="2781300"/>
          </a:xfrm>
          <a:prstGeom prst="rect">
            <a:avLst/>
          </a:prstGeom>
          <a:blipFill>
            <a:blip xmlns:r="http://schemas.openxmlformats.org/officeDocument/2006/relationships" r:embed="rId5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400" b="1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Data</a:t>
            </a:r>
            <a:r>
              <a:rPr lang="en-IN" sz="2400" b="1" baseline="0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Entry Buttons</a:t>
            </a:r>
            <a:endParaRPr lang="en-IN" sz="2400" b="1">
              <a:solidFill>
                <a:srgbClr val="FF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23" name="Rectangle 22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C0A1903B-0DF1-E902-35A1-F5425F5D4020}"/>
              </a:ext>
            </a:extLst>
          </xdr:cNvPr>
          <xdr:cNvSpPr/>
        </xdr:nvSpPr>
        <xdr:spPr>
          <a:xfrm>
            <a:off x="11940540" y="946347"/>
            <a:ext cx="1684020" cy="322657"/>
          </a:xfrm>
          <a:prstGeom prst="rect">
            <a:avLst/>
          </a:prstGeom>
          <a:solidFill>
            <a:srgbClr val="FFFF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800" b="1">
                <a:solidFill>
                  <a:schemeClr val="tx1"/>
                </a:solidFill>
              </a:rPr>
              <a:t>DATA</a:t>
            </a:r>
            <a:r>
              <a:rPr lang="en-IN" sz="1800" b="1" baseline="0">
                <a:solidFill>
                  <a:schemeClr val="tx1"/>
                </a:solidFill>
              </a:rPr>
              <a:t> ENTRY</a:t>
            </a:r>
            <a:endParaRPr lang="en-IN" sz="1800" b="1">
              <a:solidFill>
                <a:schemeClr val="tx1"/>
              </a:solidFill>
            </a:endParaRPr>
          </a:p>
        </xdr:txBody>
      </xdr:sp>
      <xdr:sp macro="" textlink="">
        <xdr:nvSpPr>
          <xdr:cNvPr id="24" name="Rectangle 23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5E7D2679-C50E-93A8-AE8A-FF745C0084B9}"/>
              </a:ext>
            </a:extLst>
          </xdr:cNvPr>
          <xdr:cNvSpPr/>
        </xdr:nvSpPr>
        <xdr:spPr>
          <a:xfrm>
            <a:off x="11929109" y="1467248"/>
            <a:ext cx="1685925" cy="322657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D2-</a:t>
            </a:r>
            <a:r>
              <a:rPr lang="en-IN" sz="1400" b="1" baseline="0">
                <a:solidFill>
                  <a:schemeClr val="bg1"/>
                </a:solidFill>
              </a:rPr>
              <a:t> BHASHA</a:t>
            </a:r>
            <a:r>
              <a:rPr lang="gu-IN" sz="1400" b="1" baseline="0">
                <a:solidFill>
                  <a:schemeClr val="bg1"/>
                </a:solidFill>
              </a:rPr>
              <a:t> </a:t>
            </a:r>
            <a:r>
              <a:rPr lang="en-IN" sz="1400" b="1" baseline="0">
                <a:solidFill>
                  <a:schemeClr val="bg1"/>
                </a:solidFill>
              </a:rPr>
              <a:t>&amp; EVS</a:t>
            </a:r>
            <a:endParaRPr lang="en-IN" sz="1400" b="1">
              <a:solidFill>
                <a:schemeClr val="bg1"/>
              </a:solidFill>
            </a:endParaRPr>
          </a:p>
        </xdr:txBody>
      </xdr:sp>
      <xdr:sp macro="" textlink="">
        <xdr:nvSpPr>
          <xdr:cNvPr id="25" name="Rectangle 24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D79D1DDE-CD5D-B9D3-A9B6-E3C6DCF6FF3A}"/>
              </a:ext>
            </a:extLst>
          </xdr:cNvPr>
          <xdr:cNvSpPr/>
        </xdr:nvSpPr>
        <xdr:spPr>
          <a:xfrm>
            <a:off x="11948160" y="1988149"/>
            <a:ext cx="1676400" cy="322657"/>
          </a:xfrm>
          <a:prstGeom prst="rect">
            <a:avLst/>
          </a:prstGeom>
          <a:solidFill>
            <a:srgbClr val="00206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D2- GANIT</a:t>
            </a:r>
          </a:p>
        </xdr:txBody>
      </xdr:sp>
      <xdr:sp macro="" textlink="">
        <xdr:nvSpPr>
          <xdr:cNvPr id="26" name="Rectangle 25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AE404C77-0A81-B353-6012-B7C87BA55B25}"/>
              </a:ext>
            </a:extLst>
          </xdr:cNvPr>
          <xdr:cNvSpPr/>
        </xdr:nvSpPr>
        <xdr:spPr>
          <a:xfrm>
            <a:off x="11955780" y="2509049"/>
            <a:ext cx="1668780" cy="322657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VYAKTITV VIKAS</a:t>
            </a:r>
          </a:p>
        </xdr:txBody>
      </xdr:sp>
    </xdr:grpSp>
    <xdr:clientData/>
  </xdr:twoCellAnchor>
  <xdr:twoCellAnchor>
    <xdr:from>
      <xdr:col>26</xdr:col>
      <xdr:colOff>106681</xdr:colOff>
      <xdr:row>7</xdr:row>
      <xdr:rowOff>76199</xdr:rowOff>
    </xdr:from>
    <xdr:to>
      <xdr:col>31</xdr:col>
      <xdr:colOff>426721</xdr:colOff>
      <xdr:row>13</xdr:row>
      <xdr:rowOff>295274</xdr:rowOff>
    </xdr:to>
    <xdr:grpSp>
      <xdr:nvGrpSpPr>
        <xdr:cNvPr id="27" name="Group 26">
          <a:extLst>
            <a:ext uri="{FF2B5EF4-FFF2-40B4-BE49-F238E27FC236}">
              <a16:creationId xmlns:a16="http://schemas.microsoft.com/office/drawing/2014/main" id="{C5A01E60-D32E-48E8-A875-28321249AEEB}"/>
            </a:ext>
          </a:extLst>
        </xdr:cNvPr>
        <xdr:cNvGrpSpPr/>
      </xdr:nvGrpSpPr>
      <xdr:grpSpPr>
        <a:xfrm>
          <a:off x="9471661" y="2392679"/>
          <a:ext cx="3368040" cy="2360295"/>
          <a:chOff x="14203680" y="182879"/>
          <a:chExt cx="3368040" cy="2360295"/>
        </a:xfrm>
      </xdr:grpSpPr>
      <xdr:sp macro="" textlink="">
        <xdr:nvSpPr>
          <xdr:cNvPr id="28" name="Rectangle 27">
            <a:extLst>
              <a:ext uri="{FF2B5EF4-FFF2-40B4-BE49-F238E27FC236}">
                <a16:creationId xmlns:a16="http://schemas.microsoft.com/office/drawing/2014/main" id="{5E3E122D-2981-A2CA-B73D-DFF2281946A3}"/>
              </a:ext>
            </a:extLst>
          </xdr:cNvPr>
          <xdr:cNvSpPr/>
        </xdr:nvSpPr>
        <xdr:spPr>
          <a:xfrm>
            <a:off x="14203680" y="182879"/>
            <a:ext cx="3368040" cy="2360295"/>
          </a:xfrm>
          <a:prstGeom prst="rect">
            <a:avLst/>
          </a:prstGeom>
          <a:blipFill>
            <a:blip xmlns:r="http://schemas.openxmlformats.org/officeDocument/2006/relationships" r:embed="rId5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800" b="1">
                <a:solidFill>
                  <a:srgbClr val="3333FF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Result Buttons</a:t>
            </a:r>
            <a:endParaRPr lang="en-IN" sz="1200" b="1">
              <a:solidFill>
                <a:srgbClr val="3333FF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29" name="Rectangle 28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84426457-1A62-AAA4-20E1-D49D365E5F34}"/>
              </a:ext>
            </a:extLst>
          </xdr:cNvPr>
          <xdr:cNvSpPr/>
        </xdr:nvSpPr>
        <xdr:spPr>
          <a:xfrm>
            <a:off x="14375697" y="1025962"/>
            <a:ext cx="1490410" cy="391872"/>
          </a:xfrm>
          <a:prstGeom prst="rect">
            <a:avLst/>
          </a:prstGeom>
          <a:solidFill>
            <a:srgbClr val="0000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D1 FRONT SIDE</a:t>
            </a:r>
          </a:p>
        </xdr:txBody>
      </xdr:sp>
      <xdr:sp macro="" textlink="">
        <xdr:nvSpPr>
          <xdr:cNvPr id="30" name="Rectangle 29">
            <a:hlinkClick xmlns:r="http://schemas.openxmlformats.org/officeDocument/2006/relationships" r:id="rId11"/>
            <a:extLst>
              <a:ext uri="{FF2B5EF4-FFF2-40B4-BE49-F238E27FC236}">
                <a16:creationId xmlns:a16="http://schemas.microsoft.com/office/drawing/2014/main" id="{3D66BD07-5BB7-9D69-1240-4AC45952C742}"/>
              </a:ext>
            </a:extLst>
          </xdr:cNvPr>
          <xdr:cNvSpPr/>
        </xdr:nvSpPr>
        <xdr:spPr>
          <a:xfrm>
            <a:off x="14383460" y="1567227"/>
            <a:ext cx="1490410" cy="361869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D1 BACK SIDE</a:t>
            </a:r>
          </a:p>
        </xdr:txBody>
      </xdr:sp>
      <xdr:sp macro="" textlink="">
        <xdr:nvSpPr>
          <xdr:cNvPr id="31" name="Rectangle 30">
            <a:hlinkClick xmlns:r="http://schemas.openxmlformats.org/officeDocument/2006/relationships" r:id="rId12"/>
            <a:extLst>
              <a:ext uri="{FF2B5EF4-FFF2-40B4-BE49-F238E27FC236}">
                <a16:creationId xmlns:a16="http://schemas.microsoft.com/office/drawing/2014/main" id="{D6F38F0F-0C18-4E98-724A-779672A3946A}"/>
              </a:ext>
            </a:extLst>
          </xdr:cNvPr>
          <xdr:cNvSpPr/>
        </xdr:nvSpPr>
        <xdr:spPr>
          <a:xfrm>
            <a:off x="15265475" y="2077727"/>
            <a:ext cx="1490410" cy="361869"/>
          </a:xfrm>
          <a:prstGeom prst="rect">
            <a:avLst/>
          </a:prstGeom>
          <a:solidFill>
            <a:srgbClr val="FF00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D2 PARINAM</a:t>
            </a:r>
          </a:p>
        </xdr:txBody>
      </xdr:sp>
      <xdr:sp macro="" textlink="">
        <xdr:nvSpPr>
          <xdr:cNvPr id="32" name="Rectangle 31">
            <a:hlinkClick xmlns:r="http://schemas.openxmlformats.org/officeDocument/2006/relationships" r:id="rId13"/>
            <a:extLst>
              <a:ext uri="{FF2B5EF4-FFF2-40B4-BE49-F238E27FC236}">
                <a16:creationId xmlns:a16="http://schemas.microsoft.com/office/drawing/2014/main" id="{87CF630E-27AA-E0B1-4274-FFFBBF49A2F6}"/>
              </a:ext>
            </a:extLst>
          </xdr:cNvPr>
          <xdr:cNvSpPr/>
        </xdr:nvSpPr>
        <xdr:spPr>
          <a:xfrm>
            <a:off x="16047720" y="998220"/>
            <a:ext cx="1374843" cy="398301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MAIN</a:t>
            </a:r>
            <a:r>
              <a:rPr lang="en-IN" sz="1400" b="1" baseline="0">
                <a:solidFill>
                  <a:schemeClr val="bg1"/>
                </a:solidFill>
              </a:rPr>
              <a:t> PAGE</a:t>
            </a:r>
            <a:endParaRPr lang="en-IN" sz="1400" b="1">
              <a:solidFill>
                <a:schemeClr val="bg1"/>
              </a:solidFill>
            </a:endParaRPr>
          </a:p>
        </xdr:txBody>
      </xdr:sp>
      <xdr:sp macro="" textlink="">
        <xdr:nvSpPr>
          <xdr:cNvPr id="33" name="Rectangle 32">
            <a:hlinkClick xmlns:r="http://schemas.openxmlformats.org/officeDocument/2006/relationships" r:id="rId14"/>
            <a:extLst>
              <a:ext uri="{FF2B5EF4-FFF2-40B4-BE49-F238E27FC236}">
                <a16:creationId xmlns:a16="http://schemas.microsoft.com/office/drawing/2014/main" id="{72B58BBA-3E64-A577-7DB3-EC61694BB109}"/>
              </a:ext>
            </a:extLst>
          </xdr:cNvPr>
          <xdr:cNvSpPr/>
        </xdr:nvSpPr>
        <xdr:spPr>
          <a:xfrm>
            <a:off x="16055483" y="1570776"/>
            <a:ext cx="1389940" cy="367806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GUN</a:t>
            </a:r>
            <a:r>
              <a:rPr lang="en-IN" sz="1400" b="1" baseline="0">
                <a:solidFill>
                  <a:schemeClr val="bg1"/>
                </a:solidFill>
              </a:rPr>
              <a:t> PATRAK</a:t>
            </a:r>
            <a:endParaRPr lang="en-IN" sz="1400" b="1">
              <a:solidFill>
                <a:schemeClr val="bg1"/>
              </a:solidFill>
            </a:endParaRPr>
          </a:p>
        </xdr:txBody>
      </xdr:sp>
    </xdr:grp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365760</xdr:colOff>
      <xdr:row>13</xdr:row>
      <xdr:rowOff>243840</xdr:rowOff>
    </xdr:from>
    <xdr:to>
      <xdr:col>24</xdr:col>
      <xdr:colOff>1059180</xdr:colOff>
      <xdr:row>16</xdr:row>
      <xdr:rowOff>327660</xdr:rowOff>
    </xdr:to>
    <xdr:sp macro="" textlink="">
      <xdr:nvSpPr>
        <xdr:cNvPr id="2" name="Rectangl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E1A2A9B-51FA-41D9-9FF8-52231F932B00}"/>
            </a:ext>
          </a:extLst>
        </xdr:cNvPr>
        <xdr:cNvSpPr/>
      </xdr:nvSpPr>
      <xdr:spPr>
        <a:xfrm>
          <a:off x="11102340" y="2255520"/>
          <a:ext cx="1303020" cy="128016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23</xdr:col>
      <xdr:colOff>312420</xdr:colOff>
      <xdr:row>17</xdr:row>
      <xdr:rowOff>137160</xdr:rowOff>
    </xdr:from>
    <xdr:to>
      <xdr:col>25</xdr:col>
      <xdr:colOff>605501</xdr:colOff>
      <xdr:row>25</xdr:row>
      <xdr:rowOff>91440</xdr:rowOff>
    </xdr:to>
    <xdr:grpSp>
      <xdr:nvGrpSpPr>
        <xdr:cNvPr id="16" name="Group 15">
          <a:extLst>
            <a:ext uri="{FF2B5EF4-FFF2-40B4-BE49-F238E27FC236}">
              <a16:creationId xmlns:a16="http://schemas.microsoft.com/office/drawing/2014/main" id="{C8AEF0E2-E4D1-4D19-9C1D-1A9575815AFA}"/>
            </a:ext>
          </a:extLst>
        </xdr:cNvPr>
        <xdr:cNvGrpSpPr/>
      </xdr:nvGrpSpPr>
      <xdr:grpSpPr>
        <a:xfrm>
          <a:off x="11049000" y="3848100"/>
          <a:ext cx="2182841" cy="2819400"/>
          <a:chOff x="11704319" y="167640"/>
          <a:chExt cx="2182841" cy="2781300"/>
        </a:xfrm>
      </xdr:grpSpPr>
      <xdr:sp macro="" textlink="">
        <xdr:nvSpPr>
          <xdr:cNvPr id="17" name="Rectangle 16">
            <a:extLst>
              <a:ext uri="{FF2B5EF4-FFF2-40B4-BE49-F238E27FC236}">
                <a16:creationId xmlns:a16="http://schemas.microsoft.com/office/drawing/2014/main" id="{7873EDDF-E90E-9155-E9D8-6F226901F5BF}"/>
              </a:ext>
            </a:extLst>
          </xdr:cNvPr>
          <xdr:cNvSpPr/>
        </xdr:nvSpPr>
        <xdr:spPr>
          <a:xfrm>
            <a:off x="11704319" y="167640"/>
            <a:ext cx="2182841" cy="278130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400" b="1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Data</a:t>
            </a:r>
            <a:r>
              <a:rPr lang="en-IN" sz="2400" b="1" baseline="0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Entry Buttons</a:t>
            </a:r>
            <a:endParaRPr lang="en-IN" sz="2400" b="1">
              <a:solidFill>
                <a:srgbClr val="FF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8" name="Rectangle 17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FD643077-9A37-3146-CBE2-AD8661529853}"/>
              </a:ext>
            </a:extLst>
          </xdr:cNvPr>
          <xdr:cNvSpPr/>
        </xdr:nvSpPr>
        <xdr:spPr>
          <a:xfrm>
            <a:off x="11940540" y="946347"/>
            <a:ext cx="1684020" cy="322657"/>
          </a:xfrm>
          <a:prstGeom prst="rect">
            <a:avLst/>
          </a:prstGeom>
          <a:solidFill>
            <a:srgbClr val="FFFF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800" b="1">
                <a:solidFill>
                  <a:schemeClr val="tx1"/>
                </a:solidFill>
              </a:rPr>
              <a:t>DATA</a:t>
            </a:r>
            <a:r>
              <a:rPr lang="en-IN" sz="1800" b="1" baseline="0">
                <a:solidFill>
                  <a:schemeClr val="tx1"/>
                </a:solidFill>
              </a:rPr>
              <a:t> ENTRY</a:t>
            </a:r>
            <a:endParaRPr lang="en-IN" sz="1800" b="1">
              <a:solidFill>
                <a:schemeClr val="tx1"/>
              </a:solidFill>
            </a:endParaRPr>
          </a:p>
        </xdr:txBody>
      </xdr:sp>
      <xdr:sp macro="" textlink="">
        <xdr:nvSpPr>
          <xdr:cNvPr id="19" name="Rectangle 18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2DA24FAC-9F64-A3CF-723D-9A8BA8AECEB0}"/>
              </a:ext>
            </a:extLst>
          </xdr:cNvPr>
          <xdr:cNvSpPr/>
        </xdr:nvSpPr>
        <xdr:spPr>
          <a:xfrm>
            <a:off x="11929109" y="1467248"/>
            <a:ext cx="1685925" cy="322657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D2-</a:t>
            </a:r>
            <a:r>
              <a:rPr lang="en-IN" sz="1400" b="1" baseline="0">
                <a:solidFill>
                  <a:schemeClr val="bg1"/>
                </a:solidFill>
              </a:rPr>
              <a:t> BHASHA</a:t>
            </a:r>
            <a:r>
              <a:rPr lang="gu-IN" sz="1400" b="1" baseline="0">
                <a:solidFill>
                  <a:schemeClr val="bg1"/>
                </a:solidFill>
              </a:rPr>
              <a:t> </a:t>
            </a:r>
            <a:r>
              <a:rPr lang="en-IN" sz="1400" b="1" baseline="0">
                <a:solidFill>
                  <a:schemeClr val="bg1"/>
                </a:solidFill>
              </a:rPr>
              <a:t>&amp; EVS</a:t>
            </a:r>
            <a:endParaRPr lang="en-IN" sz="1400" b="1">
              <a:solidFill>
                <a:schemeClr val="bg1"/>
              </a:solidFill>
            </a:endParaRPr>
          </a:p>
        </xdr:txBody>
      </xdr:sp>
      <xdr:sp macro="" textlink="">
        <xdr:nvSpPr>
          <xdr:cNvPr id="20" name="Rectangle 19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B7B8CD13-2321-C1B3-D3FA-953A6CB4F2ED}"/>
              </a:ext>
            </a:extLst>
          </xdr:cNvPr>
          <xdr:cNvSpPr/>
        </xdr:nvSpPr>
        <xdr:spPr>
          <a:xfrm>
            <a:off x="11948160" y="1988149"/>
            <a:ext cx="1676400" cy="322657"/>
          </a:xfrm>
          <a:prstGeom prst="rect">
            <a:avLst/>
          </a:prstGeom>
          <a:solidFill>
            <a:srgbClr val="00206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D2- GANIT</a:t>
            </a:r>
          </a:p>
        </xdr:txBody>
      </xdr:sp>
      <xdr:sp macro="" textlink="">
        <xdr:nvSpPr>
          <xdr:cNvPr id="21" name="Rectangle 20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C28D900A-658F-C053-BACC-AB57114C5967}"/>
              </a:ext>
            </a:extLst>
          </xdr:cNvPr>
          <xdr:cNvSpPr/>
        </xdr:nvSpPr>
        <xdr:spPr>
          <a:xfrm>
            <a:off x="11955780" y="2509049"/>
            <a:ext cx="1668780" cy="322657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VYAKTITV VIKAS</a:t>
            </a:r>
          </a:p>
        </xdr:txBody>
      </xdr:sp>
    </xdr:grpSp>
    <xdr:clientData/>
  </xdr:twoCellAnchor>
  <xdr:twoCellAnchor>
    <xdr:from>
      <xdr:col>26</xdr:col>
      <xdr:colOff>30481</xdr:colOff>
      <xdr:row>17</xdr:row>
      <xdr:rowOff>144779</xdr:rowOff>
    </xdr:from>
    <xdr:to>
      <xdr:col>31</xdr:col>
      <xdr:colOff>53341</xdr:colOff>
      <xdr:row>23</xdr:row>
      <xdr:rowOff>59054</xdr:rowOff>
    </xdr:to>
    <xdr:grpSp>
      <xdr:nvGrpSpPr>
        <xdr:cNvPr id="22" name="Group 21">
          <a:extLst>
            <a:ext uri="{FF2B5EF4-FFF2-40B4-BE49-F238E27FC236}">
              <a16:creationId xmlns:a16="http://schemas.microsoft.com/office/drawing/2014/main" id="{98A5D15B-0E9C-4B54-B14F-2DBE55B7F24B}"/>
            </a:ext>
          </a:extLst>
        </xdr:cNvPr>
        <xdr:cNvGrpSpPr/>
      </xdr:nvGrpSpPr>
      <xdr:grpSpPr>
        <a:xfrm>
          <a:off x="13266421" y="3855719"/>
          <a:ext cx="3368040" cy="2360295"/>
          <a:chOff x="14203680" y="182879"/>
          <a:chExt cx="3368040" cy="2360295"/>
        </a:xfrm>
      </xdr:grpSpPr>
      <xdr:sp macro="" textlink="">
        <xdr:nvSpPr>
          <xdr:cNvPr id="23" name="Rectangle 22">
            <a:extLst>
              <a:ext uri="{FF2B5EF4-FFF2-40B4-BE49-F238E27FC236}">
                <a16:creationId xmlns:a16="http://schemas.microsoft.com/office/drawing/2014/main" id="{CBFEBEC4-9B2D-F821-D5A5-6CDE774FEAC9}"/>
              </a:ext>
            </a:extLst>
          </xdr:cNvPr>
          <xdr:cNvSpPr/>
        </xdr:nvSpPr>
        <xdr:spPr>
          <a:xfrm>
            <a:off x="14203680" y="182879"/>
            <a:ext cx="3368040" cy="2360295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800" b="1">
                <a:solidFill>
                  <a:srgbClr val="3333FF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Result Buttons</a:t>
            </a:r>
            <a:endParaRPr lang="en-IN" sz="1200" b="1">
              <a:solidFill>
                <a:srgbClr val="3333FF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24" name="Rectangle 23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CCC4CFA1-2E08-9821-0DFA-B1A23B5A79B6}"/>
              </a:ext>
            </a:extLst>
          </xdr:cNvPr>
          <xdr:cNvSpPr/>
        </xdr:nvSpPr>
        <xdr:spPr>
          <a:xfrm>
            <a:off x="14375697" y="1025962"/>
            <a:ext cx="1490410" cy="391872"/>
          </a:xfrm>
          <a:prstGeom prst="rect">
            <a:avLst/>
          </a:prstGeom>
          <a:solidFill>
            <a:srgbClr val="0000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D1 FRONT SIDE</a:t>
            </a:r>
          </a:p>
        </xdr:txBody>
      </xdr:sp>
      <xdr:sp macro="" textlink="">
        <xdr:nvSpPr>
          <xdr:cNvPr id="25" name="Rectangle 24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3327999D-9EE7-897F-5C35-B448F553FA35}"/>
              </a:ext>
            </a:extLst>
          </xdr:cNvPr>
          <xdr:cNvSpPr/>
        </xdr:nvSpPr>
        <xdr:spPr>
          <a:xfrm>
            <a:off x="14383460" y="1567227"/>
            <a:ext cx="1490410" cy="361869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D1 BACK SIDE</a:t>
            </a:r>
          </a:p>
        </xdr:txBody>
      </xdr:sp>
      <xdr:sp macro="" textlink="">
        <xdr:nvSpPr>
          <xdr:cNvPr id="26" name="Rectangle 25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A8E182A6-1C9A-CDD7-DCDB-D57633D07BC7}"/>
              </a:ext>
            </a:extLst>
          </xdr:cNvPr>
          <xdr:cNvSpPr/>
        </xdr:nvSpPr>
        <xdr:spPr>
          <a:xfrm>
            <a:off x="15265475" y="2077727"/>
            <a:ext cx="1490410" cy="361869"/>
          </a:xfrm>
          <a:prstGeom prst="rect">
            <a:avLst/>
          </a:prstGeom>
          <a:solidFill>
            <a:srgbClr val="FF00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D2 PARINAM</a:t>
            </a:r>
          </a:p>
        </xdr:txBody>
      </xdr:sp>
      <xdr:sp macro="" textlink="">
        <xdr:nvSpPr>
          <xdr:cNvPr id="27" name="Rectangle 26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2685A19B-9BC7-B33D-4F55-B9B957AF1FC6}"/>
              </a:ext>
            </a:extLst>
          </xdr:cNvPr>
          <xdr:cNvSpPr/>
        </xdr:nvSpPr>
        <xdr:spPr>
          <a:xfrm>
            <a:off x="16047720" y="998220"/>
            <a:ext cx="1374843" cy="398301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MAIN</a:t>
            </a:r>
            <a:r>
              <a:rPr lang="en-IN" sz="1400" b="1" baseline="0">
                <a:solidFill>
                  <a:schemeClr val="bg1"/>
                </a:solidFill>
              </a:rPr>
              <a:t> PAGE</a:t>
            </a:r>
            <a:endParaRPr lang="en-IN" sz="1400" b="1">
              <a:solidFill>
                <a:schemeClr val="bg1"/>
              </a:solidFill>
            </a:endParaRPr>
          </a:p>
        </xdr:txBody>
      </xdr:sp>
      <xdr:sp macro="" textlink="">
        <xdr:nvSpPr>
          <xdr:cNvPr id="28" name="Rectangle 27">
            <a:hlinkClick xmlns:r="http://schemas.openxmlformats.org/officeDocument/2006/relationships" r:id="rId11"/>
            <a:extLst>
              <a:ext uri="{FF2B5EF4-FFF2-40B4-BE49-F238E27FC236}">
                <a16:creationId xmlns:a16="http://schemas.microsoft.com/office/drawing/2014/main" id="{1837CC75-2B15-EDE1-B9E9-FA3EF58E1058}"/>
              </a:ext>
            </a:extLst>
          </xdr:cNvPr>
          <xdr:cNvSpPr/>
        </xdr:nvSpPr>
        <xdr:spPr>
          <a:xfrm>
            <a:off x="16055483" y="1570776"/>
            <a:ext cx="1389940" cy="367806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GUN</a:t>
            </a:r>
            <a:r>
              <a:rPr lang="en-IN" sz="1400" b="1" baseline="0">
                <a:solidFill>
                  <a:schemeClr val="bg1"/>
                </a:solidFill>
              </a:rPr>
              <a:t> PATRAK</a:t>
            </a:r>
            <a:endParaRPr lang="en-IN" sz="1400" b="1">
              <a:solidFill>
                <a:schemeClr val="bg1"/>
              </a:solidFill>
            </a:endParaRPr>
          </a:p>
        </xdr:txBody>
      </xdr: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brije\Dropbox\Important%20file%20By%20Brijesh%20Patel\result\Version%201.5\Result%20Std%202%20(Version%201.5).xlsx" TargetMode="External"/><Relationship Id="rId1" Type="http://schemas.openxmlformats.org/officeDocument/2006/relationships/externalLinkPath" Target="Result%20Std%202%20(Version%201.5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dex_Brijesh"/>
      <sheetName val="PROBLEMS"/>
      <sheetName val="Data Entry"/>
      <sheetName val="D4 BHASHA PARYAVARAN"/>
      <sheetName val="D4 GANIT"/>
      <sheetName val="VYAKTITV VIKAS"/>
      <sheetName val="D3 FRONT SIDE"/>
      <sheetName val="D3 BACK SIDE"/>
      <sheetName val="D4"/>
      <sheetName val="MAIN PAGE"/>
      <sheetName val="GUN PATRAK"/>
    </sheetNames>
    <sheetDataSet>
      <sheetData sheetId="0" refreshError="1"/>
      <sheetData sheetId="1" refreshError="1"/>
      <sheetData sheetId="2">
        <row r="2">
          <cell r="B2" t="str">
            <v>કુવાદરા પ્રાથમિક શાળા</v>
          </cell>
        </row>
        <row r="8">
          <cell r="K8" t="str">
            <v>GEN</v>
          </cell>
          <cell r="L8" t="str">
            <v>Boy</v>
          </cell>
        </row>
        <row r="9">
          <cell r="K9" t="str">
            <v>SC</v>
          </cell>
          <cell r="L9" t="str">
            <v>Girl</v>
          </cell>
        </row>
        <row r="10">
          <cell r="K10" t="str">
            <v>ST</v>
          </cell>
          <cell r="L10" t="str">
            <v>Girl</v>
          </cell>
        </row>
        <row r="11">
          <cell r="K11" t="str">
            <v>OBC</v>
          </cell>
          <cell r="L11" t="str">
            <v>Boy</v>
          </cell>
        </row>
      </sheetData>
      <sheetData sheetId="3"/>
      <sheetData sheetId="4"/>
      <sheetData sheetId="5"/>
      <sheetData sheetId="6" refreshError="1"/>
      <sheetData sheetId="7" refreshError="1"/>
      <sheetData sheetId="8" refreshError="1"/>
      <sheetData sheetId="9"/>
      <sheetData sheetId="10">
        <row r="52">
          <cell r="AJ52" t="str">
            <v>B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chat.whatsapp.com/DNQ8guLr9uGFARwSJZrYMu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5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6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3767F1-5C17-4CE0-A073-D22C0F2926FA}">
  <sheetPr>
    <tabColor rgb="FF66FFFF"/>
  </sheetPr>
  <dimension ref="A1:S38"/>
  <sheetViews>
    <sheetView showGridLines="0" tabSelected="1" topLeftCell="C1" zoomScaleNormal="100" workbookViewId="0">
      <selection activeCell="F4" sqref="F4"/>
    </sheetView>
  </sheetViews>
  <sheetFormatPr defaultRowHeight="14.4"/>
  <cols>
    <col min="1" max="1" width="4.33203125" customWidth="1"/>
    <col min="2" max="2" width="89.5546875" customWidth="1"/>
    <col min="3" max="3" width="2.6640625" customWidth="1"/>
    <col min="4" max="4" width="70.33203125" customWidth="1"/>
    <col min="9" max="9" width="8.88671875" customWidth="1"/>
    <col min="13" max="13" width="12.88671875" customWidth="1"/>
    <col min="14" max="14" width="3.6640625" customWidth="1"/>
    <col min="15" max="15" width="11" customWidth="1"/>
    <col min="16" max="16" width="14.44140625" customWidth="1"/>
    <col min="17" max="17" width="11.5546875" customWidth="1"/>
    <col min="18" max="18" width="10.33203125" bestFit="1" customWidth="1"/>
  </cols>
  <sheetData>
    <row r="1" spans="1:19" ht="28.8">
      <c r="A1" s="22"/>
      <c r="D1" s="23"/>
      <c r="O1" s="175" t="s">
        <v>218</v>
      </c>
      <c r="P1" s="259">
        <v>3</v>
      </c>
    </row>
    <row r="2" spans="1:19" ht="15.6">
      <c r="A2" s="22"/>
      <c r="D2" s="24"/>
      <c r="M2" s="52"/>
      <c r="N2" s="176"/>
      <c r="O2" s="52" t="s">
        <v>53</v>
      </c>
      <c r="P2" s="53">
        <v>45575</v>
      </c>
    </row>
    <row r="3" spans="1:19" ht="16.2" thickBot="1">
      <c r="A3" s="22"/>
      <c r="D3" s="24"/>
      <c r="M3" s="52"/>
      <c r="N3" s="177"/>
      <c r="O3" s="52" t="s">
        <v>54</v>
      </c>
      <c r="P3" s="54">
        <v>45940</v>
      </c>
    </row>
    <row r="4" spans="1:19" ht="37.950000000000003" customHeight="1" thickTop="1" thickBot="1">
      <c r="A4" s="25">
        <v>1</v>
      </c>
      <c r="B4" s="26" t="s">
        <v>47</v>
      </c>
      <c r="C4" s="27"/>
      <c r="D4" s="28" t="s">
        <v>43</v>
      </c>
    </row>
    <row r="5" spans="1:19" ht="18.600000000000001" thickBot="1">
      <c r="A5" s="29"/>
      <c r="B5" s="30"/>
      <c r="C5" s="27"/>
      <c r="D5" s="31"/>
      <c r="M5" s="261"/>
      <c r="N5" s="261"/>
      <c r="O5" s="267" t="s">
        <v>216</v>
      </c>
      <c r="P5" s="268"/>
      <c r="Q5" s="268"/>
      <c r="R5" s="268"/>
      <c r="S5" s="269"/>
    </row>
    <row r="6" spans="1:19" ht="19.2" thickTop="1" thickBot="1">
      <c r="A6" s="32">
        <v>2</v>
      </c>
      <c r="B6" s="33" t="s">
        <v>44</v>
      </c>
      <c r="C6" s="27"/>
      <c r="D6" s="34" t="s">
        <v>45</v>
      </c>
      <c r="M6" s="262"/>
      <c r="N6" s="262"/>
      <c r="O6" s="270"/>
      <c r="P6" s="271"/>
      <c r="Q6" s="271"/>
      <c r="R6" s="271"/>
      <c r="S6" s="272"/>
    </row>
    <row r="7" spans="1:19" ht="18.600000000000001" thickBot="1">
      <c r="A7" s="29"/>
      <c r="B7" s="30"/>
      <c r="C7" s="27"/>
      <c r="D7" s="35"/>
      <c r="O7" s="273"/>
      <c r="P7" s="274"/>
      <c r="Q7" s="274"/>
      <c r="R7" s="274"/>
      <c r="S7" s="275"/>
    </row>
    <row r="8" spans="1:19" ht="37.200000000000003" thickTop="1" thickBot="1">
      <c r="A8" s="36">
        <v>3</v>
      </c>
      <c r="B8" s="37" t="s">
        <v>46</v>
      </c>
      <c r="C8" s="27"/>
      <c r="D8" s="38" t="s">
        <v>52</v>
      </c>
      <c r="O8" s="276" t="s">
        <v>219</v>
      </c>
      <c r="P8" s="277"/>
      <c r="Q8" s="277"/>
      <c r="R8" s="277"/>
      <c r="S8" s="278"/>
    </row>
    <row r="9" spans="1:19" ht="18.600000000000001" thickBot="1">
      <c r="A9" s="29"/>
      <c r="B9" s="30"/>
      <c r="C9" s="27"/>
      <c r="D9" s="35"/>
      <c r="O9" s="279"/>
      <c r="P9" s="280"/>
      <c r="Q9" s="280"/>
      <c r="R9" s="280"/>
      <c r="S9" s="281"/>
    </row>
    <row r="10" spans="1:19" ht="19.2" thickTop="1" thickBot="1">
      <c r="A10" s="39">
        <v>4</v>
      </c>
      <c r="B10" s="40" t="s">
        <v>49</v>
      </c>
      <c r="C10" s="27"/>
      <c r="D10" s="41" t="s">
        <v>48</v>
      </c>
      <c r="O10" s="263"/>
      <c r="P10" s="264"/>
      <c r="Q10" s="264"/>
      <c r="R10" s="264"/>
    </row>
    <row r="11" spans="1:19" ht="18.600000000000001" thickBot="1">
      <c r="A11" s="29"/>
      <c r="B11" s="30"/>
      <c r="C11" s="27"/>
      <c r="D11" s="35"/>
      <c r="O11" s="264"/>
      <c r="P11" s="264"/>
      <c r="Q11" s="264"/>
      <c r="R11" s="264"/>
    </row>
    <row r="12" spans="1:19" ht="19.2" thickTop="1" thickBot="1">
      <c r="A12" s="42">
        <v>5</v>
      </c>
      <c r="B12" s="43" t="s">
        <v>49</v>
      </c>
      <c r="C12" s="27"/>
      <c r="D12" s="44" t="s">
        <v>62</v>
      </c>
    </row>
    <row r="13" spans="1:19" ht="18.600000000000001" thickBot="1">
      <c r="A13" s="29"/>
      <c r="B13" s="30"/>
      <c r="C13" s="27"/>
      <c r="D13" s="35"/>
    </row>
    <row r="14" spans="1:19" ht="19.2" thickTop="1" thickBot="1">
      <c r="A14" s="45">
        <v>6</v>
      </c>
      <c r="B14" s="46" t="s">
        <v>61</v>
      </c>
      <c r="C14" s="27"/>
      <c r="D14" s="47" t="s">
        <v>63</v>
      </c>
    </row>
    <row r="15" spans="1:19" ht="18.600000000000001" thickBot="1">
      <c r="A15" s="29"/>
      <c r="B15" s="30"/>
      <c r="C15" s="27"/>
      <c r="D15" s="35"/>
    </row>
    <row r="16" spans="1:19" ht="37.200000000000003" thickTop="1" thickBot="1">
      <c r="A16" s="60"/>
      <c r="B16" s="61"/>
      <c r="C16" s="27"/>
      <c r="D16" s="48" t="s">
        <v>50</v>
      </c>
    </row>
    <row r="17" spans="1:4" ht="19.2" thickTop="1" thickBot="1">
      <c r="A17" s="60"/>
      <c r="B17" s="61"/>
      <c r="C17" s="27"/>
      <c r="D17" s="31"/>
    </row>
    <row r="18" spans="1:4" ht="37.200000000000003" thickTop="1" thickBot="1">
      <c r="A18" s="60"/>
      <c r="B18" s="61"/>
      <c r="C18" s="27"/>
      <c r="D18" s="49" t="s">
        <v>51</v>
      </c>
    </row>
    <row r="19" spans="1:4" ht="19.2" thickTop="1" thickBot="1">
      <c r="A19" s="60"/>
      <c r="B19" s="61"/>
      <c r="C19" s="27"/>
    </row>
    <row r="20" spans="1:4" ht="18.600000000000001" thickTop="1">
      <c r="A20" s="60"/>
      <c r="B20" s="61"/>
      <c r="C20" s="27"/>
      <c r="D20" s="265" t="s">
        <v>217</v>
      </c>
    </row>
    <row r="21" spans="1:4" ht="18.600000000000001" thickBot="1">
      <c r="A21" s="60"/>
      <c r="B21" s="61"/>
      <c r="C21" s="27"/>
      <c r="D21" s="266"/>
    </row>
    <row r="22" spans="1:4" ht="18.600000000000001" thickTop="1">
      <c r="A22" s="60"/>
      <c r="B22" s="61"/>
      <c r="C22" s="27"/>
    </row>
    <row r="23" spans="1:4" ht="18">
      <c r="A23" s="60"/>
      <c r="B23" s="61"/>
      <c r="C23" s="27"/>
    </row>
    <row r="24" spans="1:4" ht="18">
      <c r="A24" s="60"/>
      <c r="B24" s="61"/>
      <c r="C24" s="27"/>
    </row>
    <row r="25" spans="1:4" ht="18">
      <c r="A25" s="60"/>
      <c r="B25" s="61"/>
      <c r="C25" s="27"/>
    </row>
    <row r="26" spans="1:4" ht="18">
      <c r="A26" s="60"/>
      <c r="B26" s="61"/>
      <c r="C26" s="27"/>
    </row>
    <row r="27" spans="1:4" ht="18">
      <c r="A27" s="60"/>
      <c r="B27" s="61"/>
      <c r="C27" s="27"/>
    </row>
    <row r="28" spans="1:4" ht="18">
      <c r="A28" s="60"/>
      <c r="B28" s="61"/>
      <c r="C28" s="27"/>
    </row>
    <row r="29" spans="1:4" ht="21">
      <c r="A29" s="60"/>
      <c r="B29" s="61"/>
      <c r="C29" s="27"/>
      <c r="D29" s="50"/>
    </row>
    <row r="30" spans="1:4" ht="21">
      <c r="A30" s="60"/>
      <c r="B30" s="61"/>
      <c r="C30" s="27"/>
      <c r="D30" s="50"/>
    </row>
    <row r="31" spans="1:4">
      <c r="A31" s="62"/>
      <c r="B31" s="63"/>
      <c r="D31" s="51"/>
    </row>
    <row r="32" spans="1:4" ht="25.95" customHeight="1">
      <c r="A32" s="60"/>
      <c r="B32" s="61"/>
      <c r="C32" s="27"/>
      <c r="D32" s="260"/>
    </row>
    <row r="33" spans="1:4" ht="18">
      <c r="A33" s="60"/>
      <c r="B33" s="64"/>
      <c r="C33" s="27"/>
      <c r="D33" s="260"/>
    </row>
    <row r="34" spans="1:4" ht="18">
      <c r="A34" s="60"/>
      <c r="B34" s="64"/>
      <c r="C34" s="27"/>
      <c r="D34" s="260"/>
    </row>
    <row r="35" spans="1:4" ht="18">
      <c r="A35" s="60"/>
      <c r="B35" s="64"/>
      <c r="C35" s="27"/>
      <c r="D35" s="260"/>
    </row>
    <row r="36" spans="1:4" ht="18">
      <c r="A36" s="60"/>
      <c r="B36" s="64"/>
      <c r="C36" s="27"/>
      <c r="D36" s="260"/>
    </row>
    <row r="37" spans="1:4">
      <c r="A37" s="62"/>
      <c r="B37" s="65"/>
      <c r="D37" s="260"/>
    </row>
    <row r="38" spans="1:4">
      <c r="A38" s="22"/>
      <c r="D38" s="260"/>
    </row>
  </sheetData>
  <sheetProtection algorithmName="SHA-512" hashValue="NMpabwsuoGCo1knVa6ThKDV2MnEX+1Tnzhr9ySLwFYIgQ6iRgb6emQgqrogZvGncDwbs+VVtJgDhi2D7qd56yw==" saltValue="m9xOJA3RNj9WRVOf6G/fOQ==" spinCount="100000" sheet="1" objects="1" scenarios="1"/>
  <mergeCells count="7">
    <mergeCell ref="D32:D38"/>
    <mergeCell ref="M5:N5"/>
    <mergeCell ref="M6:N6"/>
    <mergeCell ref="O10:R11"/>
    <mergeCell ref="D20:D21"/>
    <mergeCell ref="O5:S7"/>
    <mergeCell ref="O8:S9"/>
  </mergeCells>
  <hyperlinks>
    <hyperlink ref="O8" r:id="rId1" xr:uid="{FC4FF1FB-7B47-4F2E-A199-7E1ABF75ECF1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C2581E-33EE-4731-B0BA-75D2648532E9}">
  <sheetPr>
    <tabColor rgb="FF00B050"/>
  </sheetPr>
  <dimension ref="A2:K53"/>
  <sheetViews>
    <sheetView showGridLines="0" workbookViewId="0"/>
  </sheetViews>
  <sheetFormatPr defaultRowHeight="15.6"/>
  <cols>
    <col min="1" max="16384" width="8.88671875" style="178"/>
  </cols>
  <sheetData>
    <row r="2" spans="1:11" ht="23.4">
      <c r="A2" s="282" t="s">
        <v>220</v>
      </c>
      <c r="B2" s="282"/>
      <c r="C2" s="282"/>
      <c r="D2" s="282"/>
      <c r="E2" s="282"/>
      <c r="F2" s="282"/>
      <c r="G2" s="282"/>
      <c r="H2" s="282"/>
      <c r="I2" s="282"/>
      <c r="J2" s="282"/>
      <c r="K2" s="282"/>
    </row>
    <row r="4" spans="1:11" ht="21">
      <c r="A4" s="179" t="s">
        <v>221</v>
      </c>
    </row>
    <row r="5" spans="1:11" ht="21">
      <c r="A5" s="180" t="s">
        <v>222</v>
      </c>
    </row>
    <row r="7" spans="1:11" ht="21">
      <c r="A7" s="179" t="s">
        <v>223</v>
      </c>
    </row>
    <row r="8" spans="1:11" ht="21">
      <c r="A8" s="180" t="s">
        <v>224</v>
      </c>
    </row>
    <row r="10" spans="1:11" ht="21">
      <c r="A10" s="179" t="s">
        <v>225</v>
      </c>
    </row>
    <row r="11" spans="1:11" ht="21">
      <c r="A11" s="180" t="s">
        <v>226</v>
      </c>
    </row>
    <row r="13" spans="1:11" ht="21">
      <c r="A13" s="179" t="s">
        <v>227</v>
      </c>
    </row>
    <row r="14" spans="1:11" ht="21">
      <c r="A14" s="180" t="s">
        <v>228</v>
      </c>
    </row>
    <row r="16" spans="1:11" ht="21">
      <c r="A16" s="179" t="s">
        <v>229</v>
      </c>
    </row>
    <row r="17" spans="1:1" ht="21">
      <c r="A17" s="180" t="s">
        <v>230</v>
      </c>
    </row>
    <row r="19" spans="1:1" ht="21">
      <c r="A19" s="179" t="s">
        <v>231</v>
      </c>
    </row>
    <row r="20" spans="1:1" ht="21">
      <c r="A20" s="180" t="s">
        <v>232</v>
      </c>
    </row>
    <row r="22" spans="1:1" ht="21">
      <c r="A22" s="179" t="s">
        <v>233</v>
      </c>
    </row>
    <row r="23" spans="1:1" ht="21">
      <c r="A23" s="180" t="s">
        <v>230</v>
      </c>
    </row>
    <row r="25" spans="1:1" ht="21">
      <c r="A25" s="179" t="s">
        <v>234</v>
      </c>
    </row>
    <row r="26" spans="1:1" ht="21">
      <c r="A26" s="180" t="s">
        <v>235</v>
      </c>
    </row>
    <row r="28" spans="1:1" ht="21">
      <c r="A28" s="179" t="s">
        <v>236</v>
      </c>
    </row>
    <row r="29" spans="1:1" ht="21">
      <c r="A29" s="180" t="s">
        <v>237</v>
      </c>
    </row>
    <row r="31" spans="1:1" ht="21">
      <c r="A31" s="179" t="s">
        <v>238</v>
      </c>
    </row>
    <row r="32" spans="1:1" ht="21">
      <c r="A32" s="180" t="s">
        <v>239</v>
      </c>
    </row>
    <row r="34" spans="1:1" ht="21">
      <c r="A34" s="179" t="s">
        <v>240</v>
      </c>
    </row>
    <row r="35" spans="1:1" ht="21">
      <c r="A35" s="180" t="s">
        <v>241</v>
      </c>
    </row>
    <row r="37" spans="1:1" ht="21">
      <c r="A37" s="179" t="s">
        <v>242</v>
      </c>
    </row>
    <row r="38" spans="1:1" ht="21">
      <c r="A38" s="180" t="s">
        <v>243</v>
      </c>
    </row>
    <row r="40" spans="1:1" ht="21">
      <c r="A40" s="179" t="s">
        <v>244</v>
      </c>
    </row>
    <row r="41" spans="1:1" ht="21">
      <c r="A41" s="180" t="s">
        <v>245</v>
      </c>
    </row>
    <row r="43" spans="1:1" ht="21">
      <c r="A43" s="179" t="s">
        <v>246</v>
      </c>
    </row>
    <row r="44" spans="1:1" ht="21">
      <c r="A44" s="180" t="s">
        <v>247</v>
      </c>
    </row>
    <row r="46" spans="1:1" ht="21">
      <c r="A46" s="179" t="s">
        <v>248</v>
      </c>
    </row>
    <row r="47" spans="1:1" ht="21">
      <c r="A47" s="180" t="s">
        <v>249</v>
      </c>
    </row>
    <row r="48" spans="1:1" ht="21">
      <c r="A48" s="180" t="s">
        <v>250</v>
      </c>
    </row>
    <row r="52" spans="1:1" ht="21">
      <c r="A52" s="181" t="s">
        <v>251</v>
      </c>
    </row>
    <row r="53" spans="1:1" ht="21">
      <c r="A53" s="181" t="s">
        <v>252</v>
      </c>
    </row>
  </sheetData>
  <sheetProtection algorithmName="SHA-512" hashValue="d/vWl9bdE9pMXQPDoxmGC7X+Xch29pldEY48OdVE1BGvtSN1bks6128RmstKlIup0VeQVAq7ZGbQXwuk+m+5AA==" saltValue="v7I5++ruWTbo/39uIm3HNQ==" spinCount="100000" sheet="1" objects="1" scenarios="1"/>
  <mergeCells count="1">
    <mergeCell ref="A2:K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2:T67"/>
  <sheetViews>
    <sheetView showGridLines="0" topLeftCell="B1" workbookViewId="0">
      <selection activeCell="G4" sqref="G4:H4"/>
    </sheetView>
  </sheetViews>
  <sheetFormatPr defaultRowHeight="14.4"/>
  <cols>
    <col min="1" max="1" width="10.5546875" customWidth="1"/>
    <col min="2" max="2" width="27" customWidth="1"/>
    <col min="3" max="3" width="10.109375" customWidth="1"/>
    <col min="4" max="4" width="13.6640625" customWidth="1"/>
    <col min="5" max="5" width="24.6640625" customWidth="1"/>
    <col min="6" max="6" width="18" customWidth="1"/>
    <col min="7" max="7" width="14.33203125" customWidth="1"/>
    <col min="8" max="8" width="17.109375" customWidth="1"/>
    <col min="9" max="9" width="15" customWidth="1"/>
    <col min="10" max="10" width="14.6640625" customWidth="1"/>
    <col min="11" max="11" width="13.5546875" customWidth="1"/>
    <col min="12" max="12" width="10.44140625" customWidth="1"/>
    <col min="17" max="17" width="11.44140625" customWidth="1"/>
  </cols>
  <sheetData>
    <row r="2" spans="1:20" ht="56.25" customHeight="1">
      <c r="A2" s="9" t="s">
        <v>0</v>
      </c>
      <c r="B2" s="1" t="s">
        <v>1</v>
      </c>
      <c r="C2" s="8" t="s">
        <v>2</v>
      </c>
      <c r="D2" s="2" t="s">
        <v>3</v>
      </c>
      <c r="E2" s="8" t="s">
        <v>4</v>
      </c>
      <c r="F2" s="2" t="s">
        <v>5</v>
      </c>
      <c r="G2" s="11" t="s">
        <v>6</v>
      </c>
      <c r="H2" s="2" t="s">
        <v>5</v>
      </c>
      <c r="I2" s="9" t="s">
        <v>28</v>
      </c>
      <c r="J2" s="132">
        <v>1</v>
      </c>
      <c r="K2" s="8" t="s">
        <v>32</v>
      </c>
      <c r="L2" s="285" t="s">
        <v>33</v>
      </c>
      <c r="M2" s="285"/>
      <c r="N2" s="285"/>
      <c r="O2" s="283" t="s">
        <v>307</v>
      </c>
      <c r="P2" s="284"/>
      <c r="Q2" s="254" t="s">
        <v>308</v>
      </c>
      <c r="R2" s="283" t="s">
        <v>309</v>
      </c>
      <c r="S2" s="284"/>
      <c r="T2" s="255" t="s">
        <v>310</v>
      </c>
    </row>
    <row r="3" spans="1:20" ht="50.4">
      <c r="A3" s="10" t="s">
        <v>7</v>
      </c>
      <c r="B3" s="1" t="s">
        <v>8</v>
      </c>
      <c r="C3" s="8" t="s">
        <v>9</v>
      </c>
      <c r="D3" s="2" t="s">
        <v>10</v>
      </c>
      <c r="E3" s="8" t="s">
        <v>11</v>
      </c>
      <c r="F3" s="3">
        <v>2025</v>
      </c>
      <c r="G3" s="4" t="s">
        <v>12</v>
      </c>
      <c r="H3" s="5">
        <v>2026</v>
      </c>
      <c r="I3" s="10" t="s">
        <v>29</v>
      </c>
      <c r="J3" s="7" t="s">
        <v>42</v>
      </c>
      <c r="K3" s="9" t="s">
        <v>306</v>
      </c>
      <c r="L3" s="253">
        <v>233</v>
      </c>
    </row>
    <row r="4" spans="1:20" ht="45.75" customHeight="1">
      <c r="A4" s="8" t="s">
        <v>13</v>
      </c>
      <c r="B4" s="6">
        <v>45447</v>
      </c>
      <c r="C4" s="8" t="s">
        <v>14</v>
      </c>
      <c r="D4" s="286" t="s">
        <v>15</v>
      </c>
      <c r="E4" s="287"/>
      <c r="F4" s="8" t="s">
        <v>16</v>
      </c>
      <c r="G4" s="288">
        <v>24060404501</v>
      </c>
      <c r="H4" s="288"/>
      <c r="I4" s="8" t="s">
        <v>30</v>
      </c>
      <c r="J4" s="7">
        <v>60</v>
      </c>
    </row>
    <row r="5" spans="1:20" ht="14.4" customHeight="1">
      <c r="A5" s="289" t="s">
        <v>55</v>
      </c>
      <c r="B5" s="289"/>
      <c r="C5" s="289"/>
      <c r="D5" s="289"/>
      <c r="E5" s="289"/>
      <c r="F5" s="289"/>
      <c r="G5" s="289"/>
      <c r="H5" s="289"/>
      <c r="I5" s="289"/>
      <c r="J5" s="289"/>
    </row>
    <row r="6" spans="1:20" ht="14.4" customHeight="1">
      <c r="A6" s="290"/>
      <c r="B6" s="290"/>
      <c r="C6" s="290"/>
      <c r="D6" s="290"/>
      <c r="E6" s="290"/>
      <c r="F6" s="290"/>
      <c r="G6" s="290"/>
      <c r="H6" s="290"/>
      <c r="I6" s="290"/>
      <c r="J6" s="290"/>
    </row>
    <row r="7" spans="1:20" ht="39.6">
      <c r="A7" s="12" t="s">
        <v>17</v>
      </c>
      <c r="B7" s="12" t="s">
        <v>18</v>
      </c>
      <c r="C7" s="13" t="s">
        <v>19</v>
      </c>
      <c r="D7" s="12" t="s">
        <v>20</v>
      </c>
      <c r="E7" s="12" t="s">
        <v>21</v>
      </c>
      <c r="F7" s="12" t="s">
        <v>56</v>
      </c>
      <c r="G7" s="12" t="s">
        <v>22</v>
      </c>
      <c r="H7" s="12" t="s">
        <v>23</v>
      </c>
      <c r="I7" s="13" t="s">
        <v>24</v>
      </c>
      <c r="J7" s="13" t="s">
        <v>25</v>
      </c>
      <c r="K7" s="12" t="s">
        <v>26</v>
      </c>
      <c r="L7" s="14" t="s">
        <v>27</v>
      </c>
    </row>
    <row r="8" spans="1:20" ht="24.9" customHeight="1">
      <c r="A8" s="15">
        <f>IF(J4&gt;0,1,"")</f>
        <v>1</v>
      </c>
      <c r="B8" s="16" t="s">
        <v>34</v>
      </c>
      <c r="C8" s="17">
        <v>10251</v>
      </c>
      <c r="D8" s="19">
        <v>40544</v>
      </c>
      <c r="E8" s="16" t="s">
        <v>35</v>
      </c>
      <c r="F8" s="15">
        <v>212</v>
      </c>
      <c r="G8" s="16" t="s">
        <v>36</v>
      </c>
      <c r="H8" s="18">
        <v>7778031603</v>
      </c>
      <c r="I8" s="18">
        <v>24060404501</v>
      </c>
      <c r="J8" s="18">
        <v>1510001</v>
      </c>
      <c r="K8" s="17" t="s">
        <v>37</v>
      </c>
      <c r="L8" s="17" t="s">
        <v>38</v>
      </c>
      <c r="M8" s="21" t="str">
        <f>I8&amp;" "&amp;J8</f>
        <v>24060404501 1510001</v>
      </c>
    </row>
    <row r="9" spans="1:20" ht="24.9" customHeight="1">
      <c r="A9" s="15">
        <f>IF($J$4&gt;A8,A8+1,"")</f>
        <v>2</v>
      </c>
      <c r="B9" s="16"/>
      <c r="C9" s="17"/>
      <c r="D9" s="17"/>
      <c r="E9" s="16"/>
      <c r="F9" s="15"/>
      <c r="G9" s="16"/>
      <c r="H9" s="18"/>
      <c r="I9" s="18"/>
      <c r="J9" s="18"/>
      <c r="K9" s="17" t="s">
        <v>174</v>
      </c>
      <c r="L9" s="17" t="s">
        <v>175</v>
      </c>
      <c r="M9" s="21" t="str">
        <f t="shared" ref="M9:M67" si="0">I9&amp;" "&amp;J9</f>
        <v xml:space="preserve"> </v>
      </c>
    </row>
    <row r="10" spans="1:20" ht="24.9" customHeight="1">
      <c r="A10" s="15">
        <f t="shared" ref="A10:A67" si="1">IF($J$4&gt;A9,A9+1,"")</f>
        <v>3</v>
      </c>
      <c r="B10" s="16"/>
      <c r="C10" s="17"/>
      <c r="D10" s="17"/>
      <c r="E10" s="16"/>
      <c r="F10" s="15"/>
      <c r="G10" s="16"/>
      <c r="H10" s="18"/>
      <c r="I10" s="18"/>
      <c r="J10" s="18"/>
      <c r="K10" s="17" t="s">
        <v>176</v>
      </c>
      <c r="L10" s="17" t="s">
        <v>175</v>
      </c>
      <c r="M10" s="21" t="str">
        <f t="shared" si="0"/>
        <v xml:space="preserve"> </v>
      </c>
    </row>
    <row r="11" spans="1:20" ht="24.9" customHeight="1">
      <c r="A11" s="15">
        <f t="shared" si="1"/>
        <v>4</v>
      </c>
      <c r="B11" s="16"/>
      <c r="C11" s="17"/>
      <c r="D11" s="17"/>
      <c r="E11" s="16"/>
      <c r="F11" s="15"/>
      <c r="G11" s="16"/>
      <c r="H11" s="18"/>
      <c r="I11" s="18"/>
      <c r="J11" s="18"/>
      <c r="K11" s="17" t="s">
        <v>177</v>
      </c>
      <c r="L11" s="17" t="s">
        <v>38</v>
      </c>
      <c r="M11" s="21" t="str">
        <f t="shared" si="0"/>
        <v xml:space="preserve"> </v>
      </c>
    </row>
    <row r="12" spans="1:20" ht="24.9" customHeight="1">
      <c r="A12" s="15">
        <f t="shared" si="1"/>
        <v>5</v>
      </c>
      <c r="B12" s="16"/>
      <c r="C12" s="17"/>
      <c r="D12" s="17"/>
      <c r="E12" s="16"/>
      <c r="F12" s="15"/>
      <c r="G12" s="16"/>
      <c r="H12" s="18"/>
      <c r="I12" s="18"/>
      <c r="J12" s="18"/>
      <c r="K12" s="17"/>
      <c r="L12" s="17"/>
      <c r="M12" s="21" t="str">
        <f t="shared" si="0"/>
        <v xml:space="preserve"> </v>
      </c>
    </row>
    <row r="13" spans="1:20" ht="24.9" customHeight="1">
      <c r="A13" s="15">
        <f t="shared" si="1"/>
        <v>6</v>
      </c>
      <c r="B13" s="16"/>
      <c r="C13" s="17"/>
      <c r="D13" s="17"/>
      <c r="E13" s="16"/>
      <c r="F13" s="15"/>
      <c r="G13" s="16"/>
      <c r="H13" s="18"/>
      <c r="I13" s="18"/>
      <c r="J13" s="18"/>
      <c r="K13" s="17"/>
      <c r="L13" s="17"/>
      <c r="M13" s="21" t="str">
        <f t="shared" si="0"/>
        <v xml:space="preserve"> </v>
      </c>
    </row>
    <row r="14" spans="1:20" ht="24.9" customHeight="1">
      <c r="A14" s="15">
        <f t="shared" si="1"/>
        <v>7</v>
      </c>
      <c r="B14" s="16"/>
      <c r="C14" s="17"/>
      <c r="D14" s="17"/>
      <c r="E14" s="16"/>
      <c r="F14" s="15"/>
      <c r="G14" s="16"/>
      <c r="H14" s="18"/>
      <c r="I14" s="18"/>
      <c r="J14" s="18"/>
      <c r="K14" s="17"/>
      <c r="L14" s="17"/>
      <c r="M14" s="21" t="str">
        <f t="shared" si="0"/>
        <v xml:space="preserve"> </v>
      </c>
    </row>
    <row r="15" spans="1:20" ht="24.9" customHeight="1">
      <c r="A15" s="15">
        <f t="shared" si="1"/>
        <v>8</v>
      </c>
      <c r="B15" s="16"/>
      <c r="C15" s="17"/>
      <c r="D15" s="17"/>
      <c r="E15" s="16"/>
      <c r="F15" s="15"/>
      <c r="G15" s="16"/>
      <c r="H15" s="18"/>
      <c r="I15" s="18"/>
      <c r="J15" s="18"/>
      <c r="K15" s="17"/>
      <c r="L15" s="17"/>
      <c r="M15" s="21" t="str">
        <f t="shared" si="0"/>
        <v xml:space="preserve"> </v>
      </c>
    </row>
    <row r="16" spans="1:20" ht="24.9" customHeight="1">
      <c r="A16" s="15">
        <f t="shared" si="1"/>
        <v>9</v>
      </c>
      <c r="B16" s="16"/>
      <c r="C16" s="17"/>
      <c r="D16" s="17"/>
      <c r="E16" s="16"/>
      <c r="F16" s="15"/>
      <c r="G16" s="16"/>
      <c r="H16" s="18"/>
      <c r="I16" s="18"/>
      <c r="J16" s="18"/>
      <c r="K16" s="17"/>
      <c r="L16" s="17"/>
      <c r="M16" s="21" t="str">
        <f t="shared" si="0"/>
        <v xml:space="preserve"> </v>
      </c>
    </row>
    <row r="17" spans="1:13" ht="24.9" customHeight="1">
      <c r="A17" s="15">
        <f t="shared" si="1"/>
        <v>10</v>
      </c>
      <c r="B17" s="16"/>
      <c r="C17" s="17"/>
      <c r="D17" s="17"/>
      <c r="E17" s="16"/>
      <c r="F17" s="15"/>
      <c r="G17" s="16"/>
      <c r="H17" s="18"/>
      <c r="I17" s="18"/>
      <c r="J17" s="18"/>
      <c r="K17" s="17"/>
      <c r="L17" s="17"/>
      <c r="M17" s="21" t="str">
        <f t="shared" si="0"/>
        <v xml:space="preserve"> </v>
      </c>
    </row>
    <row r="18" spans="1:13" ht="24.9" customHeight="1">
      <c r="A18" s="15">
        <f t="shared" si="1"/>
        <v>11</v>
      </c>
      <c r="B18" s="16"/>
      <c r="C18" s="17"/>
      <c r="D18" s="17"/>
      <c r="E18" s="16"/>
      <c r="F18" s="15"/>
      <c r="G18" s="16"/>
      <c r="H18" s="18"/>
      <c r="I18" s="18"/>
      <c r="J18" s="18"/>
      <c r="K18" s="17"/>
      <c r="L18" s="17"/>
      <c r="M18" s="21" t="str">
        <f t="shared" si="0"/>
        <v xml:space="preserve"> </v>
      </c>
    </row>
    <row r="19" spans="1:13" ht="24.9" customHeight="1">
      <c r="A19" s="15">
        <f t="shared" si="1"/>
        <v>12</v>
      </c>
      <c r="B19" s="16"/>
      <c r="C19" s="17"/>
      <c r="D19" s="17"/>
      <c r="E19" s="16"/>
      <c r="F19" s="15"/>
      <c r="G19" s="16"/>
      <c r="H19" s="18"/>
      <c r="I19" s="18"/>
      <c r="J19" s="18"/>
      <c r="K19" s="17"/>
      <c r="L19" s="17"/>
      <c r="M19" s="21" t="str">
        <f t="shared" si="0"/>
        <v xml:space="preserve"> </v>
      </c>
    </row>
    <row r="20" spans="1:13" ht="24.9" customHeight="1">
      <c r="A20" s="15">
        <f t="shared" si="1"/>
        <v>13</v>
      </c>
      <c r="B20" s="16"/>
      <c r="C20" s="17"/>
      <c r="D20" s="17"/>
      <c r="E20" s="16"/>
      <c r="F20" s="15"/>
      <c r="G20" s="16"/>
      <c r="H20" s="18"/>
      <c r="I20" s="18"/>
      <c r="J20" s="18"/>
      <c r="K20" s="17"/>
      <c r="L20" s="17"/>
      <c r="M20" s="21" t="str">
        <f t="shared" si="0"/>
        <v xml:space="preserve"> </v>
      </c>
    </row>
    <row r="21" spans="1:13" ht="24.9" customHeight="1">
      <c r="A21" s="15">
        <f t="shared" si="1"/>
        <v>14</v>
      </c>
      <c r="B21" s="16"/>
      <c r="C21" s="17"/>
      <c r="D21" s="17"/>
      <c r="E21" s="16"/>
      <c r="F21" s="15"/>
      <c r="G21" s="16"/>
      <c r="H21" s="18"/>
      <c r="I21" s="18"/>
      <c r="J21" s="18"/>
      <c r="K21" s="17"/>
      <c r="L21" s="17"/>
      <c r="M21" s="21" t="str">
        <f t="shared" si="0"/>
        <v xml:space="preserve"> </v>
      </c>
    </row>
    <row r="22" spans="1:13" ht="24.9" customHeight="1">
      <c r="A22" s="15">
        <f t="shared" si="1"/>
        <v>15</v>
      </c>
      <c r="B22" s="16"/>
      <c r="C22" s="17"/>
      <c r="D22" s="17"/>
      <c r="E22" s="16"/>
      <c r="F22" s="15"/>
      <c r="G22" s="16"/>
      <c r="H22" s="18"/>
      <c r="I22" s="18"/>
      <c r="J22" s="18"/>
      <c r="K22" s="17"/>
      <c r="L22" s="17"/>
      <c r="M22" s="21" t="str">
        <f t="shared" si="0"/>
        <v xml:space="preserve"> </v>
      </c>
    </row>
    <row r="23" spans="1:13" ht="24.9" customHeight="1">
      <c r="A23" s="15">
        <f t="shared" si="1"/>
        <v>16</v>
      </c>
      <c r="B23" s="16"/>
      <c r="C23" s="17"/>
      <c r="D23" s="17"/>
      <c r="E23" s="16"/>
      <c r="F23" s="15"/>
      <c r="G23" s="16"/>
      <c r="H23" s="18"/>
      <c r="I23" s="18"/>
      <c r="J23" s="18"/>
      <c r="K23" s="17"/>
      <c r="L23" s="17"/>
      <c r="M23" s="21" t="str">
        <f t="shared" si="0"/>
        <v xml:space="preserve"> </v>
      </c>
    </row>
    <row r="24" spans="1:13" ht="24.9" customHeight="1">
      <c r="A24" s="15">
        <f t="shared" si="1"/>
        <v>17</v>
      </c>
      <c r="B24" s="16"/>
      <c r="C24" s="17"/>
      <c r="D24" s="17"/>
      <c r="E24" s="16"/>
      <c r="F24" s="15"/>
      <c r="G24" s="16"/>
      <c r="H24" s="18"/>
      <c r="I24" s="18"/>
      <c r="J24" s="18"/>
      <c r="K24" s="17"/>
      <c r="L24" s="17"/>
      <c r="M24" s="21" t="str">
        <f t="shared" si="0"/>
        <v xml:space="preserve"> </v>
      </c>
    </row>
    <row r="25" spans="1:13" ht="24.9" customHeight="1">
      <c r="A25" s="15">
        <f t="shared" si="1"/>
        <v>18</v>
      </c>
      <c r="B25" s="16"/>
      <c r="C25" s="17"/>
      <c r="D25" s="17"/>
      <c r="E25" s="16"/>
      <c r="F25" s="15"/>
      <c r="G25" s="16"/>
      <c r="H25" s="18"/>
      <c r="I25" s="18"/>
      <c r="J25" s="18"/>
      <c r="K25" s="17"/>
      <c r="L25" s="17"/>
      <c r="M25" s="21" t="str">
        <f t="shared" si="0"/>
        <v xml:space="preserve"> </v>
      </c>
    </row>
    <row r="26" spans="1:13" ht="24.9" customHeight="1">
      <c r="A26" s="15">
        <f t="shared" si="1"/>
        <v>19</v>
      </c>
      <c r="B26" s="16"/>
      <c r="C26" s="17"/>
      <c r="D26" s="17"/>
      <c r="E26" s="16"/>
      <c r="F26" s="15"/>
      <c r="G26" s="16"/>
      <c r="H26" s="18"/>
      <c r="I26" s="18"/>
      <c r="J26" s="18"/>
      <c r="K26" s="17"/>
      <c r="L26" s="17"/>
      <c r="M26" s="21" t="str">
        <f t="shared" si="0"/>
        <v xml:space="preserve"> </v>
      </c>
    </row>
    <row r="27" spans="1:13" ht="24.9" customHeight="1">
      <c r="A27" s="15">
        <f t="shared" si="1"/>
        <v>20</v>
      </c>
      <c r="B27" s="16"/>
      <c r="C27" s="17"/>
      <c r="D27" s="17"/>
      <c r="E27" s="16"/>
      <c r="F27" s="15"/>
      <c r="G27" s="16"/>
      <c r="H27" s="18"/>
      <c r="I27" s="18"/>
      <c r="J27" s="18"/>
      <c r="K27" s="17"/>
      <c r="L27" s="17"/>
      <c r="M27" s="21" t="str">
        <f t="shared" si="0"/>
        <v xml:space="preserve"> </v>
      </c>
    </row>
    <row r="28" spans="1:13" ht="24.9" customHeight="1">
      <c r="A28" s="15">
        <f t="shared" si="1"/>
        <v>21</v>
      </c>
      <c r="B28" s="16"/>
      <c r="C28" s="17"/>
      <c r="D28" s="17"/>
      <c r="E28" s="16"/>
      <c r="F28" s="15"/>
      <c r="G28" s="16"/>
      <c r="H28" s="18"/>
      <c r="I28" s="18"/>
      <c r="J28" s="18"/>
      <c r="K28" s="17"/>
      <c r="L28" s="17"/>
      <c r="M28" s="21" t="str">
        <f t="shared" si="0"/>
        <v xml:space="preserve"> </v>
      </c>
    </row>
    <row r="29" spans="1:13" ht="24.9" customHeight="1">
      <c r="A29" s="15">
        <f t="shared" si="1"/>
        <v>22</v>
      </c>
      <c r="B29" s="16"/>
      <c r="C29" s="17"/>
      <c r="D29" s="17"/>
      <c r="E29" s="16"/>
      <c r="F29" s="15"/>
      <c r="G29" s="16"/>
      <c r="H29" s="18"/>
      <c r="I29" s="18"/>
      <c r="J29" s="18"/>
      <c r="K29" s="17"/>
      <c r="L29" s="17"/>
      <c r="M29" s="21" t="str">
        <f t="shared" si="0"/>
        <v xml:space="preserve"> </v>
      </c>
    </row>
    <row r="30" spans="1:13" ht="24.9" customHeight="1">
      <c r="A30" s="15">
        <f t="shared" si="1"/>
        <v>23</v>
      </c>
      <c r="B30" s="16"/>
      <c r="C30" s="17"/>
      <c r="D30" s="17"/>
      <c r="E30" s="16"/>
      <c r="F30" s="15"/>
      <c r="G30" s="16"/>
      <c r="H30" s="18"/>
      <c r="I30" s="18"/>
      <c r="J30" s="18"/>
      <c r="K30" s="17"/>
      <c r="L30" s="17"/>
      <c r="M30" s="21" t="str">
        <f t="shared" si="0"/>
        <v xml:space="preserve"> </v>
      </c>
    </row>
    <row r="31" spans="1:13" ht="24.9" customHeight="1">
      <c r="A31" s="15">
        <f t="shared" si="1"/>
        <v>24</v>
      </c>
      <c r="B31" s="16"/>
      <c r="C31" s="17"/>
      <c r="D31" s="17"/>
      <c r="E31" s="16"/>
      <c r="F31" s="15"/>
      <c r="G31" s="16"/>
      <c r="H31" s="18"/>
      <c r="I31" s="18"/>
      <c r="J31" s="18"/>
      <c r="K31" s="17"/>
      <c r="L31" s="17"/>
      <c r="M31" s="21" t="str">
        <f t="shared" si="0"/>
        <v xml:space="preserve"> </v>
      </c>
    </row>
    <row r="32" spans="1:13" ht="24.9" customHeight="1">
      <c r="A32" s="15">
        <f t="shared" si="1"/>
        <v>25</v>
      </c>
      <c r="B32" s="16"/>
      <c r="C32" s="17"/>
      <c r="D32" s="17"/>
      <c r="E32" s="16"/>
      <c r="F32" s="15"/>
      <c r="G32" s="16"/>
      <c r="H32" s="18"/>
      <c r="I32" s="18"/>
      <c r="J32" s="18"/>
      <c r="K32" s="17"/>
      <c r="L32" s="17"/>
      <c r="M32" s="21" t="str">
        <f t="shared" si="0"/>
        <v xml:space="preserve"> </v>
      </c>
    </row>
    <row r="33" spans="1:13" ht="24.9" customHeight="1">
      <c r="A33" s="15">
        <f t="shared" si="1"/>
        <v>26</v>
      </c>
      <c r="B33" s="16"/>
      <c r="C33" s="17"/>
      <c r="D33" s="17"/>
      <c r="E33" s="16"/>
      <c r="F33" s="15"/>
      <c r="G33" s="16"/>
      <c r="H33" s="18"/>
      <c r="I33" s="18"/>
      <c r="J33" s="18"/>
      <c r="K33" s="17"/>
      <c r="L33" s="17"/>
      <c r="M33" s="21" t="str">
        <f t="shared" si="0"/>
        <v xml:space="preserve"> </v>
      </c>
    </row>
    <row r="34" spans="1:13" ht="24.9" customHeight="1">
      <c r="A34" s="15">
        <f t="shared" si="1"/>
        <v>27</v>
      </c>
      <c r="B34" s="16"/>
      <c r="C34" s="17"/>
      <c r="D34" s="17"/>
      <c r="E34" s="16"/>
      <c r="F34" s="15"/>
      <c r="G34" s="16"/>
      <c r="H34" s="18"/>
      <c r="I34" s="18"/>
      <c r="J34" s="18"/>
      <c r="K34" s="17"/>
      <c r="L34" s="17"/>
      <c r="M34" s="21" t="str">
        <f t="shared" si="0"/>
        <v xml:space="preserve"> </v>
      </c>
    </row>
    <row r="35" spans="1:13" ht="24.9" customHeight="1">
      <c r="A35" s="15">
        <f t="shared" si="1"/>
        <v>28</v>
      </c>
      <c r="B35" s="16"/>
      <c r="C35" s="17"/>
      <c r="D35" s="17"/>
      <c r="E35" s="16"/>
      <c r="F35" s="15"/>
      <c r="G35" s="16"/>
      <c r="H35" s="18"/>
      <c r="I35" s="18"/>
      <c r="J35" s="18"/>
      <c r="K35" s="17"/>
      <c r="L35" s="17"/>
      <c r="M35" s="21" t="str">
        <f t="shared" si="0"/>
        <v xml:space="preserve"> </v>
      </c>
    </row>
    <row r="36" spans="1:13" ht="24.9" customHeight="1">
      <c r="A36" s="15">
        <f t="shared" si="1"/>
        <v>29</v>
      </c>
      <c r="B36" s="16"/>
      <c r="C36" s="17"/>
      <c r="D36" s="17"/>
      <c r="E36" s="16"/>
      <c r="F36" s="15"/>
      <c r="G36" s="16"/>
      <c r="H36" s="18"/>
      <c r="I36" s="18"/>
      <c r="J36" s="18"/>
      <c r="K36" s="17"/>
      <c r="L36" s="17"/>
      <c r="M36" s="21" t="str">
        <f t="shared" si="0"/>
        <v xml:space="preserve"> </v>
      </c>
    </row>
    <row r="37" spans="1:13" ht="24.9" customHeight="1">
      <c r="A37" s="15">
        <f t="shared" si="1"/>
        <v>30</v>
      </c>
      <c r="B37" s="16"/>
      <c r="C37" s="17"/>
      <c r="D37" s="17"/>
      <c r="E37" s="16"/>
      <c r="F37" s="15"/>
      <c r="G37" s="16"/>
      <c r="H37" s="18"/>
      <c r="I37" s="18"/>
      <c r="J37" s="18"/>
      <c r="K37" s="17"/>
      <c r="L37" s="17"/>
      <c r="M37" s="21" t="str">
        <f t="shared" si="0"/>
        <v xml:space="preserve"> </v>
      </c>
    </row>
    <row r="38" spans="1:13" ht="24.9" customHeight="1">
      <c r="A38" s="15">
        <f t="shared" si="1"/>
        <v>31</v>
      </c>
      <c r="B38" s="16"/>
      <c r="C38" s="17"/>
      <c r="D38" s="17"/>
      <c r="E38" s="16"/>
      <c r="F38" s="15"/>
      <c r="G38" s="16"/>
      <c r="H38" s="18"/>
      <c r="I38" s="18"/>
      <c r="J38" s="18"/>
      <c r="K38" s="17"/>
      <c r="L38" s="17"/>
      <c r="M38" s="21" t="str">
        <f t="shared" si="0"/>
        <v xml:space="preserve"> </v>
      </c>
    </row>
    <row r="39" spans="1:13" ht="24.9" customHeight="1">
      <c r="A39" s="15">
        <f t="shared" si="1"/>
        <v>32</v>
      </c>
      <c r="B39" s="16"/>
      <c r="C39" s="17"/>
      <c r="D39" s="17"/>
      <c r="E39" s="16"/>
      <c r="F39" s="15"/>
      <c r="G39" s="16"/>
      <c r="H39" s="18"/>
      <c r="I39" s="18"/>
      <c r="J39" s="18"/>
      <c r="K39" s="17"/>
      <c r="L39" s="17"/>
      <c r="M39" s="21" t="str">
        <f t="shared" si="0"/>
        <v xml:space="preserve"> </v>
      </c>
    </row>
    <row r="40" spans="1:13" ht="24.9" customHeight="1">
      <c r="A40" s="15">
        <f t="shared" si="1"/>
        <v>33</v>
      </c>
      <c r="B40" s="16"/>
      <c r="C40" s="17"/>
      <c r="D40" s="17"/>
      <c r="E40" s="16"/>
      <c r="F40" s="15"/>
      <c r="G40" s="16"/>
      <c r="H40" s="18"/>
      <c r="I40" s="18"/>
      <c r="J40" s="18"/>
      <c r="K40" s="17"/>
      <c r="L40" s="17"/>
      <c r="M40" s="21" t="str">
        <f t="shared" si="0"/>
        <v xml:space="preserve"> </v>
      </c>
    </row>
    <row r="41" spans="1:13" ht="24.9" customHeight="1">
      <c r="A41" s="15">
        <f t="shared" si="1"/>
        <v>34</v>
      </c>
      <c r="B41" s="16"/>
      <c r="C41" s="17"/>
      <c r="D41" s="17"/>
      <c r="E41" s="16"/>
      <c r="F41" s="15"/>
      <c r="G41" s="16"/>
      <c r="H41" s="18"/>
      <c r="I41" s="18"/>
      <c r="J41" s="18"/>
      <c r="K41" s="17"/>
      <c r="L41" s="17"/>
      <c r="M41" s="21" t="str">
        <f t="shared" si="0"/>
        <v xml:space="preserve"> </v>
      </c>
    </row>
    <row r="42" spans="1:13" ht="24.9" customHeight="1">
      <c r="A42" s="15">
        <f t="shared" si="1"/>
        <v>35</v>
      </c>
      <c r="B42" s="16"/>
      <c r="C42" s="17"/>
      <c r="D42" s="17"/>
      <c r="E42" s="16"/>
      <c r="F42" s="15"/>
      <c r="G42" s="16"/>
      <c r="H42" s="18"/>
      <c r="I42" s="18"/>
      <c r="J42" s="18"/>
      <c r="K42" s="17"/>
      <c r="L42" s="17"/>
      <c r="M42" s="21" t="str">
        <f t="shared" si="0"/>
        <v xml:space="preserve"> </v>
      </c>
    </row>
    <row r="43" spans="1:13" ht="24.9" customHeight="1">
      <c r="A43" s="15">
        <f t="shared" si="1"/>
        <v>36</v>
      </c>
      <c r="B43" s="16"/>
      <c r="C43" s="17"/>
      <c r="D43" s="17"/>
      <c r="E43" s="16"/>
      <c r="F43" s="15"/>
      <c r="G43" s="16"/>
      <c r="H43" s="18"/>
      <c r="I43" s="18"/>
      <c r="J43" s="18"/>
      <c r="K43" s="17"/>
      <c r="L43" s="17"/>
      <c r="M43" s="21" t="str">
        <f t="shared" si="0"/>
        <v xml:space="preserve"> </v>
      </c>
    </row>
    <row r="44" spans="1:13" ht="24.9" customHeight="1">
      <c r="A44" s="15">
        <f t="shared" si="1"/>
        <v>37</v>
      </c>
      <c r="B44" s="16"/>
      <c r="C44" s="17"/>
      <c r="D44" s="17"/>
      <c r="E44" s="16"/>
      <c r="F44" s="15"/>
      <c r="G44" s="16"/>
      <c r="H44" s="18"/>
      <c r="I44" s="18"/>
      <c r="J44" s="18"/>
      <c r="K44" s="17"/>
      <c r="L44" s="17"/>
      <c r="M44" s="21" t="str">
        <f t="shared" si="0"/>
        <v xml:space="preserve"> </v>
      </c>
    </row>
    <row r="45" spans="1:13" ht="24.9" customHeight="1">
      <c r="A45" s="15">
        <f t="shared" si="1"/>
        <v>38</v>
      </c>
      <c r="B45" s="16"/>
      <c r="C45" s="17"/>
      <c r="D45" s="17"/>
      <c r="E45" s="16"/>
      <c r="F45" s="15"/>
      <c r="G45" s="16"/>
      <c r="H45" s="18"/>
      <c r="I45" s="18"/>
      <c r="J45" s="18"/>
      <c r="K45" s="17"/>
      <c r="L45" s="17"/>
      <c r="M45" s="21" t="str">
        <f t="shared" si="0"/>
        <v xml:space="preserve"> </v>
      </c>
    </row>
    <row r="46" spans="1:13" ht="24.9" customHeight="1">
      <c r="A46" s="15">
        <f t="shared" si="1"/>
        <v>39</v>
      </c>
      <c r="B46" s="16"/>
      <c r="C46" s="17"/>
      <c r="D46" s="17"/>
      <c r="E46" s="16"/>
      <c r="F46" s="15"/>
      <c r="G46" s="16"/>
      <c r="H46" s="18"/>
      <c r="I46" s="18"/>
      <c r="J46" s="18"/>
      <c r="K46" s="17"/>
      <c r="L46" s="17"/>
      <c r="M46" s="21" t="str">
        <f t="shared" si="0"/>
        <v xml:space="preserve"> </v>
      </c>
    </row>
    <row r="47" spans="1:13" ht="24.9" customHeight="1">
      <c r="A47" s="15">
        <f t="shared" si="1"/>
        <v>40</v>
      </c>
      <c r="B47" s="16"/>
      <c r="C47" s="17"/>
      <c r="D47" s="17"/>
      <c r="E47" s="16"/>
      <c r="F47" s="15"/>
      <c r="G47" s="16"/>
      <c r="H47" s="18"/>
      <c r="I47" s="18"/>
      <c r="J47" s="18"/>
      <c r="K47" s="17"/>
      <c r="L47" s="17"/>
      <c r="M47" s="21" t="str">
        <f t="shared" si="0"/>
        <v xml:space="preserve"> </v>
      </c>
    </row>
    <row r="48" spans="1:13" ht="24.9" customHeight="1">
      <c r="A48" s="15">
        <f t="shared" si="1"/>
        <v>41</v>
      </c>
      <c r="B48" s="16"/>
      <c r="C48" s="17"/>
      <c r="D48" s="17"/>
      <c r="E48" s="16"/>
      <c r="F48" s="15"/>
      <c r="G48" s="16"/>
      <c r="H48" s="18"/>
      <c r="I48" s="18"/>
      <c r="J48" s="18"/>
      <c r="K48" s="17"/>
      <c r="L48" s="17"/>
      <c r="M48" s="21" t="str">
        <f t="shared" si="0"/>
        <v xml:space="preserve"> </v>
      </c>
    </row>
    <row r="49" spans="1:13" ht="24.9" customHeight="1">
      <c r="A49" s="15">
        <f t="shared" si="1"/>
        <v>42</v>
      </c>
      <c r="B49" s="16"/>
      <c r="C49" s="17"/>
      <c r="D49" s="17"/>
      <c r="E49" s="16"/>
      <c r="F49" s="15"/>
      <c r="G49" s="16"/>
      <c r="H49" s="18"/>
      <c r="I49" s="18"/>
      <c r="J49" s="18"/>
      <c r="K49" s="17"/>
      <c r="L49" s="17"/>
      <c r="M49" s="21" t="str">
        <f t="shared" si="0"/>
        <v xml:space="preserve"> </v>
      </c>
    </row>
    <row r="50" spans="1:13" ht="24.9" customHeight="1">
      <c r="A50" s="15">
        <f t="shared" si="1"/>
        <v>43</v>
      </c>
      <c r="B50" s="16"/>
      <c r="C50" s="17"/>
      <c r="D50" s="17"/>
      <c r="E50" s="16"/>
      <c r="F50" s="15"/>
      <c r="G50" s="16"/>
      <c r="H50" s="18"/>
      <c r="I50" s="18"/>
      <c r="J50" s="18"/>
      <c r="K50" s="17"/>
      <c r="L50" s="17"/>
      <c r="M50" s="21" t="str">
        <f t="shared" si="0"/>
        <v xml:space="preserve"> </v>
      </c>
    </row>
    <row r="51" spans="1:13" ht="24.9" customHeight="1">
      <c r="A51" s="15">
        <f t="shared" si="1"/>
        <v>44</v>
      </c>
      <c r="B51" s="16"/>
      <c r="C51" s="17"/>
      <c r="D51" s="17"/>
      <c r="E51" s="16"/>
      <c r="F51" s="15"/>
      <c r="G51" s="16"/>
      <c r="H51" s="18"/>
      <c r="I51" s="18"/>
      <c r="J51" s="18"/>
      <c r="K51" s="17"/>
      <c r="L51" s="17"/>
      <c r="M51" s="21" t="str">
        <f t="shared" si="0"/>
        <v xml:space="preserve"> </v>
      </c>
    </row>
    <row r="52" spans="1:13" ht="24.9" customHeight="1">
      <c r="A52" s="15">
        <f t="shared" si="1"/>
        <v>45</v>
      </c>
      <c r="B52" s="16"/>
      <c r="C52" s="17"/>
      <c r="D52" s="17"/>
      <c r="E52" s="16"/>
      <c r="F52" s="15"/>
      <c r="G52" s="16"/>
      <c r="H52" s="18"/>
      <c r="I52" s="18"/>
      <c r="J52" s="18"/>
      <c r="K52" s="17"/>
      <c r="L52" s="17"/>
      <c r="M52" s="21" t="str">
        <f t="shared" si="0"/>
        <v xml:space="preserve"> </v>
      </c>
    </row>
    <row r="53" spans="1:13" ht="24.9" customHeight="1">
      <c r="A53" s="15">
        <f t="shared" si="1"/>
        <v>46</v>
      </c>
      <c r="B53" s="16"/>
      <c r="C53" s="17"/>
      <c r="D53" s="17"/>
      <c r="E53" s="16"/>
      <c r="F53" s="15"/>
      <c r="G53" s="16"/>
      <c r="H53" s="18"/>
      <c r="I53" s="18"/>
      <c r="J53" s="18"/>
      <c r="K53" s="17"/>
      <c r="L53" s="17"/>
      <c r="M53" s="21" t="str">
        <f t="shared" si="0"/>
        <v xml:space="preserve"> </v>
      </c>
    </row>
    <row r="54" spans="1:13" ht="24.9" customHeight="1">
      <c r="A54" s="15">
        <f t="shared" si="1"/>
        <v>47</v>
      </c>
      <c r="B54" s="16"/>
      <c r="C54" s="17"/>
      <c r="D54" s="17"/>
      <c r="E54" s="16"/>
      <c r="F54" s="15"/>
      <c r="G54" s="16"/>
      <c r="H54" s="18"/>
      <c r="I54" s="18"/>
      <c r="J54" s="18"/>
      <c r="K54" s="17"/>
      <c r="L54" s="17"/>
      <c r="M54" s="21" t="str">
        <f t="shared" si="0"/>
        <v xml:space="preserve"> </v>
      </c>
    </row>
    <row r="55" spans="1:13" ht="24.9" customHeight="1">
      <c r="A55" s="15">
        <f t="shared" si="1"/>
        <v>48</v>
      </c>
      <c r="B55" s="16"/>
      <c r="C55" s="17"/>
      <c r="D55" s="17"/>
      <c r="E55" s="16"/>
      <c r="F55" s="15"/>
      <c r="G55" s="16"/>
      <c r="H55" s="18"/>
      <c r="I55" s="18"/>
      <c r="J55" s="18"/>
      <c r="K55" s="17"/>
      <c r="L55" s="17"/>
      <c r="M55" s="21" t="str">
        <f t="shared" si="0"/>
        <v xml:space="preserve"> </v>
      </c>
    </row>
    <row r="56" spans="1:13" ht="24.9" customHeight="1">
      <c r="A56" s="15">
        <f t="shared" si="1"/>
        <v>49</v>
      </c>
      <c r="B56" s="16"/>
      <c r="C56" s="17"/>
      <c r="D56" s="17"/>
      <c r="E56" s="16"/>
      <c r="F56" s="15"/>
      <c r="G56" s="16"/>
      <c r="H56" s="18"/>
      <c r="I56" s="18"/>
      <c r="J56" s="18"/>
      <c r="K56" s="17"/>
      <c r="L56" s="17"/>
      <c r="M56" s="21" t="str">
        <f t="shared" si="0"/>
        <v xml:space="preserve"> </v>
      </c>
    </row>
    <row r="57" spans="1:13" ht="24.9" customHeight="1">
      <c r="A57" s="15">
        <f t="shared" si="1"/>
        <v>50</v>
      </c>
      <c r="B57" s="16"/>
      <c r="C57" s="17"/>
      <c r="D57" s="17"/>
      <c r="E57" s="16"/>
      <c r="F57" s="15"/>
      <c r="G57" s="16"/>
      <c r="H57" s="18"/>
      <c r="I57" s="18"/>
      <c r="J57" s="18"/>
      <c r="K57" s="17"/>
      <c r="L57" s="17"/>
      <c r="M57" s="21" t="str">
        <f t="shared" si="0"/>
        <v xml:space="preserve"> </v>
      </c>
    </row>
    <row r="58" spans="1:13" ht="24.9" customHeight="1">
      <c r="A58" s="15">
        <f t="shared" si="1"/>
        <v>51</v>
      </c>
      <c r="B58" s="16"/>
      <c r="C58" s="17"/>
      <c r="D58" s="17"/>
      <c r="E58" s="16"/>
      <c r="F58" s="15"/>
      <c r="G58" s="16"/>
      <c r="H58" s="18"/>
      <c r="I58" s="18"/>
      <c r="J58" s="18"/>
      <c r="K58" s="17"/>
      <c r="L58" s="17"/>
      <c r="M58" s="21" t="str">
        <f t="shared" si="0"/>
        <v xml:space="preserve"> </v>
      </c>
    </row>
    <row r="59" spans="1:13" ht="24.9" customHeight="1">
      <c r="A59" s="15">
        <f t="shared" si="1"/>
        <v>52</v>
      </c>
      <c r="B59" s="16"/>
      <c r="C59" s="17"/>
      <c r="D59" s="17"/>
      <c r="E59" s="16"/>
      <c r="F59" s="15"/>
      <c r="G59" s="16"/>
      <c r="H59" s="18"/>
      <c r="I59" s="18"/>
      <c r="J59" s="18"/>
      <c r="K59" s="17"/>
      <c r="L59" s="17"/>
      <c r="M59" s="21" t="str">
        <f t="shared" si="0"/>
        <v xml:space="preserve"> </v>
      </c>
    </row>
    <row r="60" spans="1:13" ht="24.9" customHeight="1">
      <c r="A60" s="15">
        <f t="shared" si="1"/>
        <v>53</v>
      </c>
      <c r="B60" s="16"/>
      <c r="C60" s="17"/>
      <c r="D60" s="17"/>
      <c r="E60" s="16"/>
      <c r="F60" s="15"/>
      <c r="G60" s="16"/>
      <c r="H60" s="18"/>
      <c r="I60" s="18"/>
      <c r="J60" s="18"/>
      <c r="K60" s="17"/>
      <c r="L60" s="17"/>
      <c r="M60" s="21" t="str">
        <f t="shared" si="0"/>
        <v xml:space="preserve"> </v>
      </c>
    </row>
    <row r="61" spans="1:13" ht="24.9" customHeight="1">
      <c r="A61" s="15">
        <f t="shared" si="1"/>
        <v>54</v>
      </c>
      <c r="B61" s="16"/>
      <c r="C61" s="17"/>
      <c r="D61" s="17"/>
      <c r="E61" s="16"/>
      <c r="F61" s="15"/>
      <c r="G61" s="16"/>
      <c r="H61" s="18"/>
      <c r="I61" s="18"/>
      <c r="J61" s="18"/>
      <c r="K61" s="17"/>
      <c r="L61" s="17"/>
      <c r="M61" s="21" t="str">
        <f t="shared" si="0"/>
        <v xml:space="preserve"> </v>
      </c>
    </row>
    <row r="62" spans="1:13" ht="24.9" customHeight="1">
      <c r="A62" s="15">
        <f t="shared" si="1"/>
        <v>55</v>
      </c>
      <c r="B62" s="16"/>
      <c r="C62" s="17"/>
      <c r="D62" s="17"/>
      <c r="E62" s="16"/>
      <c r="F62" s="15"/>
      <c r="G62" s="16"/>
      <c r="H62" s="18"/>
      <c r="I62" s="18"/>
      <c r="J62" s="18"/>
      <c r="K62" s="17"/>
      <c r="L62" s="17"/>
      <c r="M62" s="21" t="str">
        <f t="shared" si="0"/>
        <v xml:space="preserve"> </v>
      </c>
    </row>
    <row r="63" spans="1:13" ht="24.9" customHeight="1">
      <c r="A63" s="15">
        <f t="shared" si="1"/>
        <v>56</v>
      </c>
      <c r="B63" s="16"/>
      <c r="C63" s="17"/>
      <c r="D63" s="17"/>
      <c r="E63" s="16"/>
      <c r="F63" s="15"/>
      <c r="G63" s="16"/>
      <c r="H63" s="18"/>
      <c r="I63" s="18"/>
      <c r="J63" s="18"/>
      <c r="K63" s="17"/>
      <c r="L63" s="17"/>
      <c r="M63" s="21" t="str">
        <f t="shared" si="0"/>
        <v xml:space="preserve"> </v>
      </c>
    </row>
    <row r="64" spans="1:13" ht="24.9" customHeight="1">
      <c r="A64" s="15">
        <f t="shared" si="1"/>
        <v>57</v>
      </c>
      <c r="B64" s="16"/>
      <c r="C64" s="17"/>
      <c r="D64" s="17"/>
      <c r="E64" s="16"/>
      <c r="F64" s="15"/>
      <c r="G64" s="16"/>
      <c r="H64" s="18"/>
      <c r="I64" s="18"/>
      <c r="J64" s="18"/>
      <c r="K64" s="17"/>
      <c r="L64" s="17"/>
      <c r="M64" s="21" t="str">
        <f t="shared" si="0"/>
        <v xml:space="preserve"> </v>
      </c>
    </row>
    <row r="65" spans="1:13" ht="24.9" customHeight="1">
      <c r="A65" s="15">
        <f t="shared" si="1"/>
        <v>58</v>
      </c>
      <c r="B65" s="16"/>
      <c r="C65" s="17"/>
      <c r="D65" s="17"/>
      <c r="E65" s="16"/>
      <c r="F65" s="15"/>
      <c r="G65" s="16"/>
      <c r="H65" s="18"/>
      <c r="I65" s="18"/>
      <c r="J65" s="18"/>
      <c r="K65" s="17"/>
      <c r="L65" s="17"/>
      <c r="M65" s="21" t="str">
        <f t="shared" si="0"/>
        <v xml:space="preserve"> </v>
      </c>
    </row>
    <row r="66" spans="1:13" ht="24.9" customHeight="1">
      <c r="A66" s="15">
        <f t="shared" si="1"/>
        <v>59</v>
      </c>
      <c r="B66" s="16"/>
      <c r="C66" s="17"/>
      <c r="D66" s="17"/>
      <c r="E66" s="16"/>
      <c r="F66" s="15"/>
      <c r="G66" s="16"/>
      <c r="H66" s="18"/>
      <c r="I66" s="18"/>
      <c r="J66" s="18"/>
      <c r="K66" s="17"/>
      <c r="L66" s="17"/>
      <c r="M66" s="21" t="str">
        <f t="shared" si="0"/>
        <v xml:space="preserve"> </v>
      </c>
    </row>
    <row r="67" spans="1:13" ht="24.9" customHeight="1">
      <c r="A67" s="15">
        <f t="shared" si="1"/>
        <v>60</v>
      </c>
      <c r="B67" s="16"/>
      <c r="C67" s="17"/>
      <c r="D67" s="17"/>
      <c r="E67" s="16"/>
      <c r="F67" s="15"/>
      <c r="G67" s="16"/>
      <c r="H67" s="18"/>
      <c r="I67" s="18"/>
      <c r="J67" s="18"/>
      <c r="K67" s="17"/>
      <c r="L67" s="17"/>
      <c r="M67" s="21" t="str">
        <f t="shared" si="0"/>
        <v xml:space="preserve"> </v>
      </c>
    </row>
  </sheetData>
  <sheetProtection algorithmName="SHA-512" hashValue="0a4uoBrwMK4BBYVjS8LeVWhGfNCQhWfUOTLaBQ8lO/jKXNeb51rmjTqG8x5RDsS+seIn9K5rv6NvXzagJjRCrg==" saltValue="iRqkCxSdxanxLN0MBzwyow==" spinCount="100000" sheet="1" objects="1" scenarios="1" formatCells="0"/>
  <protectedRanges>
    <protectedRange sqref="B2:B4 D2:D4 F2:F3 G4 H2:H3 J2:J4 L2" name="Range1"/>
    <protectedRange sqref="B8:L67" name="Range2"/>
    <protectedRange sqref="L3" name="Range5"/>
    <protectedRange sqref="T2 Q2" name="Range3"/>
    <protectedRange sqref="Q2" name="Range1_1"/>
  </protectedRanges>
  <mergeCells count="6">
    <mergeCell ref="R2:S2"/>
    <mergeCell ref="L2:N2"/>
    <mergeCell ref="D4:E4"/>
    <mergeCell ref="G4:H4"/>
    <mergeCell ref="A5:J6"/>
    <mergeCell ref="O2:P2"/>
  </mergeCells>
  <conditionalFormatting sqref="A8:L67">
    <cfRule type="expression" dxfId="17" priority="2">
      <formula>$A8=""</formula>
    </cfRule>
  </conditionalFormatting>
  <conditionalFormatting sqref="D2:D3 B2:B4 D4:E4 G4">
    <cfRule type="containsBlanks" dxfId="16" priority="13">
      <formula>LEN(TRIM(B2))=0</formula>
    </cfRule>
  </conditionalFormatting>
  <conditionalFormatting sqref="F2:F3">
    <cfRule type="containsBlanks" dxfId="15" priority="11">
      <formula>LEN(TRIM(F2))=0</formula>
    </cfRule>
  </conditionalFormatting>
  <conditionalFormatting sqref="H2:H3">
    <cfRule type="containsBlanks" dxfId="14" priority="12">
      <formula>LEN(TRIM(H2))=0</formula>
    </cfRule>
  </conditionalFormatting>
  <conditionalFormatting sqref="J2:J4">
    <cfRule type="containsBlanks" dxfId="13" priority="7">
      <formula>LEN(TRIM(J2))=0</formula>
    </cfRule>
  </conditionalFormatting>
  <conditionalFormatting sqref="L2">
    <cfRule type="containsBlanks" dxfId="12" priority="6">
      <formula>LEN(TRIM(L2))=0</formula>
    </cfRule>
  </conditionalFormatting>
  <conditionalFormatting sqref="Q2">
    <cfRule type="containsBlanks" dxfId="11" priority="1">
      <formula>LEN(TRIM(Q2))=0</formula>
    </cfRule>
  </conditionalFormatting>
  <dataValidations count="27">
    <dataValidation type="date" operator="greaterThan" allowBlank="1" showInputMessage="1" showErrorMessage="1" promptTitle="તારીખ" prompt="પરિણામની તારીખ લખો." sqref="B4" xr:uid="{354249EE-A6C1-4B6F-8477-E9B5C964679D}">
      <formula1>36809</formula1>
    </dataValidation>
    <dataValidation type="custom" allowBlank="1" showInputMessage="1" showErrorMessage="1" promptTitle="શાળા ડાયસકોડ" prompt="શાળાનો 11 અંકનો ડાયસકોડ લખો." sqref="G4:H4" xr:uid="{348F02E3-9C20-42AC-B5E7-DEA1CA34C14A}">
      <formula1>AND(ISNUMBER(G4),LEN(I12)=11)</formula1>
    </dataValidation>
    <dataValidation type="custom" allowBlank="1" showInputMessage="1" showErrorMessage="1" errorTitle="TEXT ONLY" error="ફક્ત શબ્દો લખો. નંબર નહી._x000a_બ્રિજેશ પટેલ" promptTitle="પગારકેન્દ્ર શાળા" prompt="પગારકેન્દ્ર શાળાનું નામ લખો." sqref="F2" xr:uid="{327FAE78-D56A-4048-8F40-F2C7BD1374B6}">
      <formula1>ISTEXT(F2)</formula1>
    </dataValidation>
    <dataValidation type="custom" allowBlank="1" showInputMessage="1" showErrorMessage="1" errorTitle="TEXT ONLY" error="ફક્ત શબ્દો લખો. નંબર નહી._x000a_બ્રિજેશ પટેલ" promptTitle="ગામ/શહેર" prompt="ગામ/શહેર નું નામ લખો." sqref="D2" xr:uid="{1DFC50B2-9064-416A-8829-D730EC0C4803}">
      <formula1>ISTEXT(D2)</formula1>
    </dataValidation>
    <dataValidation type="custom" allowBlank="1" showInputMessage="1" showErrorMessage="1" errorTitle="TEXT ONLY" error="ફક્ત શબ્દો લખો. નંબર નહી._x000a_બ્રિજેશ પટેલ" promptTitle="જીલ્લાનું નામ" prompt="ગામ/નગર માટે જીલ્લાનું નામ લખવું._x000a_મહાનગરપાલિકા હોય તો શહેર નું નામ લખવું." sqref="D3" xr:uid="{50D130DA-5D39-4C08-BC67-241320820519}">
      <formula1>ISTEXT(D3)</formula1>
    </dataValidation>
    <dataValidation type="custom" allowBlank="1" showInputMessage="1" showErrorMessage="1" errorTitle="TEXT ONLY" error="ફક્ત શબ્દો લખો. નંબર નહી._x000a_બ્રિજેશ પટેલ" promptTitle="તાલુકો" prompt="ગામ/નગર માટે તાલુકાનું નામ લખવું._x000a_મહાનગરપાલિકા હોય તો શહેર નું નામ લખવું." sqref="B3" xr:uid="{4F93BF28-5418-40C5-A6A3-88830D153BF0}">
      <formula1>ISTEXT(B3)</formula1>
    </dataValidation>
    <dataValidation type="custom" allowBlank="1" showInputMessage="1" showErrorMessage="1" errorTitle="TEXT ONLY" error="ફક્ત શબ્દો લખો. નંબર નહી._x000a_બ્રિજેશ પટેલ" promptTitle="શાળાનું નામ" prompt="શાળાનું આખું નામ _x000a_જો ગામ હોય તો પ્રાથમિક શાળા ફરજિયાત લખવું._x000a_શહેર/નગર હોય તો જે તે શાળાનું આખું નામ લખવું." sqref="B2" xr:uid="{4EFF10B9-E6EC-4859-9634-1EA4FFE8DA62}">
      <formula1>ISTEXT(B2)</formula1>
    </dataValidation>
    <dataValidation type="list" allowBlank="1" showInputMessage="1" showErrorMessage="1" errorTitle="TEXT ONLY" error="ફક્ત શબ્દો લખો. નંબર નહી._x000a_બ્રિજેશ પટેલ" promptTitle="સમિતિ" prompt="ગામ કે નગર વાળી શાળાને જીલ્લા શિક્ષણ સમિતિ પસંદ કરવું._x000a_મહાનગરપાલિકા વાળી શાળાએ નગર શિક્ષણ સમિતિ પસંદ કરવું." sqref="D4:E4" xr:uid="{302E0D70-DBB5-4880-9C6B-842458AEC969}">
      <formula1>"જીલ્લા શિક્ષણ સમિતિ,નગર શિક્ષણ સમિતિ"</formula1>
    </dataValidation>
    <dataValidation type="custom" allowBlank="1" showInputMessage="1" showErrorMessage="1" errorTitle="TEXT ONLY" error="ફક્ત શબ્દો લખો. નંબર નહી._x000a_બ્રિજેશ પટેલ" promptTitle="સી.આર.સી." prompt="સી.આર.સી. સેન્ટર નું નામ લખો." sqref="H2" xr:uid="{18855F56-793D-46F0-847A-7EF8614359A3}">
      <formula1>ISTEXT(H2)</formula1>
    </dataValidation>
    <dataValidation type="list" allowBlank="1" showInputMessage="1" showErrorMessage="1" errorTitle="NUMBER ONLY" error="ફક્ત શબ્દો લખો._x000a_બ્રિજેશ પટેલ" promptTitle="ધોરણ" prompt="ધોરણ પસંદ કરો._x000a_" sqref="J2" xr:uid="{89CB89F6-C34A-45A9-BBD8-EBF6FB626FAA}">
      <formula1>"1"</formula1>
    </dataValidation>
    <dataValidation type="list" allowBlank="1" showInputMessage="1" showErrorMessage="1" errorTitle="TEXT ONLY" error="ફક્ત શબ્દો લખો._x000a_બ્રિજેશ પટેલ" promptTitle="વર્ગ" prompt="વર્ગ પસંદ કરો._x000a_" sqref="J3" xr:uid="{10A3CABF-2E60-41C3-A01E-415B09FAF908}">
      <formula1>"અ,બ,ક,ડ"</formula1>
    </dataValidation>
    <dataValidation type="whole" allowBlank="1" showInputMessage="1" showErrorMessage="1" errorTitle="NUMBER ONLY" error="ફક્ત નંબર જ દાખલ કરો. _x000a_વધુમાં વધુ ૬૦ _x000a__x000a_બ્રિજેશ પટેલ" promptTitle="રજીસ્ટર સંખ્યા" prompt="તમારા વર્ગની રજીસ્ટર સંખ્યા દાખલ કરો." sqref="J4" xr:uid="{AB8DD732-97A0-4608-98DD-E76BA0D4E156}">
      <formula1>1</formula1>
      <formula2>60</formula2>
    </dataValidation>
    <dataValidation allowBlank="1" showInputMessage="1" showErrorMessage="1" errorTitle="TEXT ONLY" error="ફક્ત શબ્દો લખો. નંબર નહી._x000a_બ્રિજેશ પટેલ" promptTitle="વર્ગ શિક્ષકનું નામ" prompt="વર્ગ શિક્ષકનું નામ લખો." sqref="L2:N2" xr:uid="{FDD05CB6-3305-4984-916B-78EA1584979C}"/>
    <dataValidation type="custom" allowBlank="1" showInputMessage="1" showErrorMessage="1" errorTitle="TEXT ONLY" error="ફક્ત શબ્દો લખો. આંકડાકીય માહિતી નહી._x000a_બ્રિજેશ " promptTitle="વિદ્યાર્થીનું નામ" prompt="રોલ નંબર મુજબ જ વિદ્યાર્થીનું નામ લખો." sqref="B8:B67" xr:uid="{5725B4AD-8699-4AAA-AA21-597D64ACCE1B}">
      <formula1>ISTEXT(B8)</formula1>
    </dataValidation>
    <dataValidation type="custom" allowBlank="1" showInputMessage="1" showErrorMessage="1" errorTitle="NUMBER ONLY" error="શબ્દો લખાશે નહી._x000a_ફક્ત આંકડાકીય માહિતી લખો._x000a_બ્રિજેશ" promptTitle="જનરલ રજીસ્ટર નંબર" prompt="વિદ્યાર્થીનો જી.આર.નંબર લખવો." sqref="C8:C67" xr:uid="{B5004013-AC0D-41F0-B425-48665399F273}">
      <formula1>AND(ISNUMBER(C8),LEN(C8)&gt;0,LEN(C8)&lt;6)</formula1>
    </dataValidation>
    <dataValidation type="date" operator="greaterThan" allowBlank="1" showInputMessage="1" showErrorMessage="1" errorTitle="અયોગ્ય એન્ટ્રી" error="કૃપા કરીને સાચી જન્મ તારીખ યોગ્ય ફોર્મેટ માં જ લખો._x000a_બ્રિજેશ પટેલ" promptTitle="જન્મ તારીખ" prompt="વિદ્યાર્થીની જન્મ તારીખ DD-MM-YYYY ફોર્મેટ મુજબ લખો." sqref="D8:D67" xr:uid="{BC5B25D6-49ED-4486-951A-A7BF2010FF30}">
      <formula1>36809</formula1>
    </dataValidation>
    <dataValidation allowBlank="1" showInputMessage="1" showErrorMessage="1" promptTitle="ફળિયું/મહોલ્લો/વિસ્તાર" prompt="વિદ્યાર્થી જે ફળિયું,મહોલ્લો,વિસ્તાર કે સ્થળે રહેતો હોય તે લખો._x000a_ગામ કે શહેરનું નામ લખવું નહી." sqref="E8:E67" xr:uid="{273ADD20-97D9-465C-9DF5-28AABDDFCADB}"/>
    <dataValidation type="whole" allowBlank="1" showInputMessage="1" showErrorMessage="1" errorTitle="NUMBER ONLY" error="ફક્ત અંકમાં જ લખો. શબ્દો નહી._x000a_કુલ કાર્ય દિવસ થી વધુ નહી.._x000a_બ્રિજેશ પટેલ" promptTitle="હાજર દિવસ" prompt="વિદ્યાર્થી જેટલા દિવસ હાજર છે તે દિવસ લખો." sqref="F8:F67" xr:uid="{F1452612-9454-478C-BD12-40778DE045FE}">
      <formula1>0</formula1>
      <formula2>VALUE($L$3)</formula2>
    </dataValidation>
    <dataValidation type="custom" allowBlank="1" showInputMessage="1" showErrorMessage="1" errorTitle="TEXT ONLY" error="ફક્ત શબ્દોમાં જ લખો. નંબર નહી._x000a_બ્રિજેશ પટેલ" promptTitle="માતાનું નામ" prompt="ફક્ત માતા/મમ્મી નું નામ લખો._x000a_જો અનાથ બાળક હોય તો પાલક માતાનું નામ લખો." sqref="G8:G67" xr:uid="{EDBAF0D1-EAFF-4252-B40D-9277A4C73DA2}">
      <formula1>ISTEXT(G8)</formula1>
    </dataValidation>
    <dataValidation type="custom" allowBlank="1" showInputMessage="1" showErrorMessage="1" errorTitle="10 DIGIT" error="દશ અંકનો મોબાઈલ નંબર લખો._x000a_બ્રિજેશ પટેલ" promptTitle="મોબાઈલ નંબર" prompt="ફક્ત મોબાઈલ નંબર 10 અંક નો જ લખવો." sqref="H8:H67" xr:uid="{178A1796-9DA4-4ACA-A2E8-D97C679DFD3B}">
      <formula1>AND(ISNUMBER(H8),LEN(H8)=10)</formula1>
    </dataValidation>
    <dataValidation type="custom" allowBlank="1" showInputMessage="1" showErrorMessage="1" errorTitle="11 DIGIT" error="જે તે શાળાનો ડાયસ કોડ લખો. _x000a_વિદ્યાર્થીના યુનિક આઈડી ના શરૂના 11 અંક જ લખો._x000a_બ્રિજેશ પટેલ" promptTitle="એડમિશન શાળા ડાયસકોડ" prompt="વિદ્યાર્થીના યુનિક આઈડી ના શરૂઆતના 11 અંક લખો." sqref="I8:I67" xr:uid="{54045D72-2820-4CAB-B16C-B45F61528A06}">
      <formula1>AND(ISNUMBER(I8),LEN(I8)=11)</formula1>
    </dataValidation>
    <dataValidation type="custom" allowBlank="1" showInputMessage="1" showErrorMessage="1" errorTitle="LAST 7 DIGIT OF STUDENT'S UID" error="વિદ્યાર્થીના યુનિક આઈડી ના છેલ્લા 7 અંક જ લખો._x000a_બ્રિજેશ પટેલ" promptTitle="છેલ્લા 7 અંક" prompt="વિદ્યાર્થીના યુનિક આઈડીના અંતના 7 અંક જ લખો." sqref="J8:J67" xr:uid="{9514BA16-1702-4B79-A55A-D6870431384E}">
      <formula1>AND(ISNUMBER(J8),LEN(J8)=7)</formula1>
    </dataValidation>
    <dataValidation type="list" allowBlank="1" showInputMessage="1" showErrorMessage="1" promptTitle="વિદ્યાર્થીની જાતિ" prompt="વિદ્યાર્થીની જાતિ પસંદ કરો." sqref="K8:K67" xr:uid="{E3607ED2-B9C1-4CB7-A2AE-7083FCB848A0}">
      <formula1>"OBC,SC,ST,GEN"</formula1>
    </dataValidation>
    <dataValidation type="list" allowBlank="1" showInputMessage="1" showErrorMessage="1" promptTitle="કુમાર/કન્યા" prompt="છોકરા માટે Boy અને છોકરી માટે Girl પસંદ કરો." sqref="L8:L67" xr:uid="{7326A621-976C-4A43-8138-8BAC7E4286D1}">
      <formula1>"Boy,Girl"</formula1>
    </dataValidation>
    <dataValidation type="whole" allowBlank="1" showInputMessage="1" showErrorMessage="1" errorTitle="આંકડાકીય માહિતી" error="ફક્ત અંકમાં જ માહિતી ભરો._x000a__x000a_બ્રિજેશ પટેલ" promptTitle="કુલ કાર્ય દિવસ" prompt="ચાલુ શૈક્ષણિક વર્ષના કુલ કાર્ય દિવસ લખો." sqref="L3" xr:uid="{0F67684A-A64D-4456-B47E-D2424C9810C8}">
      <formula1>0</formula1>
      <formula2>300</formula2>
    </dataValidation>
    <dataValidation allowBlank="1" showInputMessage="1" showErrorMessage="1" promptTitle="સમય" prompt="શાળા ઉઘડવાનો સમય લખો." sqref="T2" xr:uid="{A39ED2B0-A2B6-4388-9F9B-14279671C8D2}"/>
    <dataValidation operator="greaterThan" allowBlank="1" showInputMessage="1" showErrorMessage="1" promptTitle="તારીખ" prompt="શાળા ઉઘડવાની તારીખ લખો." sqref="Q2" xr:uid="{3A161BBA-06BD-4F25-8C57-34251A8A70B5}"/>
  </dataValidations>
  <pageMargins left="0.7" right="0.7" top="0.75" bottom="0.75" header="0.3" footer="0.3"/>
  <pageSetup paperSize="9"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BF75B2-6AF2-4639-8808-B5C555B9FD01}">
  <sheetPr>
    <tabColor rgb="FF006600"/>
  </sheetPr>
  <dimension ref="A1:AE63"/>
  <sheetViews>
    <sheetView showGridLines="0" workbookViewId="0">
      <pane xSplit="4" ySplit="3" topLeftCell="E4" activePane="bottomRight" state="frozen"/>
      <selection pane="topRight" activeCell="E1" sqref="E1"/>
      <selection pane="bottomLeft" activeCell="A4" sqref="A4"/>
      <selection pane="bottomRight" activeCell="E4" sqref="E4"/>
    </sheetView>
  </sheetViews>
  <sheetFormatPr defaultRowHeight="14.4"/>
  <cols>
    <col min="1" max="1" width="3.44140625" customWidth="1"/>
    <col min="2" max="2" width="23.33203125" customWidth="1"/>
    <col min="3" max="3" width="7.6640625" customWidth="1"/>
    <col min="4" max="4" width="6.6640625" customWidth="1"/>
    <col min="5" max="24" width="4.44140625" bestFit="1" customWidth="1"/>
    <col min="25" max="27" width="4.6640625" customWidth="1"/>
  </cols>
  <sheetData>
    <row r="1" spans="1:31" ht="24" customHeight="1">
      <c r="A1" s="292" t="s">
        <v>57</v>
      </c>
      <c r="B1" s="293" t="s">
        <v>39</v>
      </c>
      <c r="C1" s="294" t="s">
        <v>64</v>
      </c>
      <c r="D1" s="294" t="s">
        <v>56</v>
      </c>
      <c r="E1" s="295" t="s">
        <v>65</v>
      </c>
      <c r="F1" s="295"/>
      <c r="G1" s="295"/>
      <c r="H1" s="295"/>
      <c r="I1" s="295"/>
      <c r="J1" s="295"/>
      <c r="K1" s="295"/>
      <c r="L1" s="295"/>
      <c r="M1" s="295"/>
      <c r="N1" s="295"/>
      <c r="O1" s="295"/>
      <c r="P1" s="295"/>
      <c r="Q1" s="295"/>
      <c r="R1" s="295"/>
      <c r="S1" s="295"/>
      <c r="T1" s="295"/>
      <c r="U1" s="295"/>
      <c r="V1" s="295"/>
      <c r="W1" s="295"/>
      <c r="X1" s="295"/>
      <c r="Y1" s="295"/>
      <c r="Z1" s="295"/>
      <c r="AA1" s="295"/>
      <c r="AE1" s="160"/>
    </row>
    <row r="2" spans="1:31" ht="158.25" customHeight="1">
      <c r="A2" s="292"/>
      <c r="B2" s="293"/>
      <c r="C2" s="294"/>
      <c r="D2" s="294"/>
      <c r="E2" s="162" t="s">
        <v>179</v>
      </c>
      <c r="F2" s="162" t="s">
        <v>180</v>
      </c>
      <c r="G2" s="162" t="s">
        <v>181</v>
      </c>
      <c r="H2" s="162" t="s">
        <v>182</v>
      </c>
      <c r="I2" s="162" t="s">
        <v>183</v>
      </c>
      <c r="J2" s="162" t="s">
        <v>184</v>
      </c>
      <c r="K2" s="162" t="s">
        <v>185</v>
      </c>
      <c r="L2" s="162" t="s">
        <v>186</v>
      </c>
      <c r="M2" s="162" t="s">
        <v>187</v>
      </c>
      <c r="N2" s="162" t="s">
        <v>188</v>
      </c>
      <c r="O2" s="162" t="s">
        <v>189</v>
      </c>
      <c r="P2" s="162" t="s">
        <v>190</v>
      </c>
      <c r="Q2" s="162" t="s">
        <v>191</v>
      </c>
      <c r="R2" s="162" t="s">
        <v>192</v>
      </c>
      <c r="S2" s="162" t="s">
        <v>193</v>
      </c>
      <c r="T2" s="162" t="s">
        <v>194</v>
      </c>
      <c r="U2" s="162" t="s">
        <v>195</v>
      </c>
      <c r="V2" s="162" t="s">
        <v>66</v>
      </c>
      <c r="W2" s="162" t="s">
        <v>67</v>
      </c>
      <c r="X2" s="162" t="s">
        <v>68</v>
      </c>
      <c r="Y2" s="291" t="s">
        <v>58</v>
      </c>
      <c r="Z2" s="291"/>
      <c r="AA2" s="291"/>
    </row>
    <row r="3" spans="1:31" ht="21" customHeight="1">
      <c r="A3" s="292"/>
      <c r="B3" s="293"/>
      <c r="C3" s="294"/>
      <c r="D3" s="294"/>
      <c r="E3" s="55">
        <v>1</v>
      </c>
      <c r="F3" s="55">
        <v>2</v>
      </c>
      <c r="G3" s="55">
        <v>3</v>
      </c>
      <c r="H3" s="55">
        <v>4</v>
      </c>
      <c r="I3" s="55">
        <v>5</v>
      </c>
      <c r="J3" s="55">
        <v>6</v>
      </c>
      <c r="K3" s="55">
        <v>7</v>
      </c>
      <c r="L3" s="55">
        <v>8</v>
      </c>
      <c r="M3" s="55">
        <v>9</v>
      </c>
      <c r="N3" s="55">
        <v>10</v>
      </c>
      <c r="O3" s="55">
        <v>11</v>
      </c>
      <c r="P3" s="55">
        <v>12</v>
      </c>
      <c r="Q3" s="55">
        <v>13</v>
      </c>
      <c r="R3" s="55">
        <v>14</v>
      </c>
      <c r="S3" s="55">
        <v>15</v>
      </c>
      <c r="T3" s="55">
        <v>16</v>
      </c>
      <c r="U3" s="55">
        <v>17</v>
      </c>
      <c r="V3" s="55">
        <v>18</v>
      </c>
      <c r="W3" s="55">
        <v>19</v>
      </c>
      <c r="X3" s="55">
        <v>20</v>
      </c>
      <c r="Y3" s="55" t="s">
        <v>40</v>
      </c>
      <c r="Z3" s="55" t="s">
        <v>31</v>
      </c>
      <c r="AA3" s="55" t="s">
        <v>41</v>
      </c>
      <c r="AB3" s="173"/>
      <c r="AC3" s="21">
        <f>(COUNTA(E4:X4)*3)</f>
        <v>60</v>
      </c>
      <c r="AD3" s="173"/>
    </row>
    <row r="4" spans="1:31" ht="18">
      <c r="A4" s="56">
        <f>IF('Data Entry'!A8="","",'Data Entry'!A8)</f>
        <v>1</v>
      </c>
      <c r="B4" s="161" t="str">
        <f>IF('Data Entry'!B8="","",'Data Entry'!B8)</f>
        <v>પટેલ બ્રિજેશકુમાર કાળાભાઈ</v>
      </c>
      <c r="C4" s="66">
        <f>IF('Data Entry'!C8="","",'Data Entry'!C8)</f>
        <v>10251</v>
      </c>
      <c r="D4" s="66">
        <f>IF('Data Entry'!F8="","",'Data Entry'!F8)</f>
        <v>212</v>
      </c>
      <c r="E4" s="68" t="s">
        <v>40</v>
      </c>
      <c r="F4" s="68" t="s">
        <v>40</v>
      </c>
      <c r="G4" s="68" t="s">
        <v>40</v>
      </c>
      <c r="H4" s="68" t="s">
        <v>31</v>
      </c>
      <c r="I4" s="68" t="s">
        <v>31</v>
      </c>
      <c r="J4" s="68" t="s">
        <v>31</v>
      </c>
      <c r="K4" s="68" t="s">
        <v>41</v>
      </c>
      <c r="L4" s="68" t="s">
        <v>41</v>
      </c>
      <c r="M4" s="68" t="s">
        <v>41</v>
      </c>
      <c r="N4" s="68" t="s">
        <v>40</v>
      </c>
      <c r="O4" s="68" t="s">
        <v>41</v>
      </c>
      <c r="P4" s="68" t="s">
        <v>40</v>
      </c>
      <c r="Q4" s="68" t="s">
        <v>31</v>
      </c>
      <c r="R4" s="68" t="s">
        <v>40</v>
      </c>
      <c r="S4" s="68" t="s">
        <v>31</v>
      </c>
      <c r="T4" s="68" t="s">
        <v>31</v>
      </c>
      <c r="U4" s="68" t="s">
        <v>40</v>
      </c>
      <c r="V4" s="68" t="s">
        <v>40</v>
      </c>
      <c r="W4" s="68" t="s">
        <v>31</v>
      </c>
      <c r="X4" s="68" t="s">
        <v>31</v>
      </c>
      <c r="Y4" s="67">
        <f>IF($AE$1=1,"",IF(A4="","",COUNTIF(E4:X4,$Y$3)))</f>
        <v>8</v>
      </c>
      <c r="Z4" s="67">
        <f>IF($AE$1=1,"",IF(A4="","",COUNTIF(E4:X4,$Z$3)))</f>
        <v>8</v>
      </c>
      <c r="AA4" s="67">
        <f>IF($AE$1=1,"",IF(A4="","",COUNTIF(E4:X4,$AA$3)))</f>
        <v>4</v>
      </c>
      <c r="AB4" s="256">
        <f>(Y4*3)+(Z4*2)+(AA4*1)</f>
        <v>44</v>
      </c>
      <c r="AC4" s="21">
        <f>IF(A4="","",ROUND(AB4*100/$AC$3,0))</f>
        <v>73</v>
      </c>
      <c r="AD4" s="21" t="str">
        <f>IF(A4="","",IF(AC4&gt;=80,"A",IF(AC4&gt;=65,"B",IF(AC4&gt;=50,"C",IF(AC4&gt;=35,"D",IF(AC4&lt;=34,"E"))))))</f>
        <v>B</v>
      </c>
    </row>
    <row r="5" spans="1:31" ht="18">
      <c r="A5" s="56">
        <f>IF('Data Entry'!A9="","",'Data Entry'!A9)</f>
        <v>2</v>
      </c>
      <c r="B5" s="161" t="str">
        <f>IF('Data Entry'!B9="","",'Data Entry'!B9)</f>
        <v/>
      </c>
      <c r="C5" s="66" t="str">
        <f>IF('Data Entry'!C9="","",'Data Entry'!C9)</f>
        <v/>
      </c>
      <c r="D5" s="66" t="str">
        <f>IF('Data Entry'!F9="","",'Data Entry'!F9)</f>
        <v/>
      </c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8"/>
      <c r="S5" s="68"/>
      <c r="T5" s="68"/>
      <c r="U5" s="68"/>
      <c r="V5" s="68"/>
      <c r="W5" s="68"/>
      <c r="X5" s="68"/>
      <c r="Y5" s="67">
        <f t="shared" ref="Y5:Y63" si="0">IF($AE$1=1,"",IF(A5="","",COUNTIF(E5:X5,$Y$3)))</f>
        <v>0</v>
      </c>
      <c r="Z5" s="67">
        <f t="shared" ref="Z5:Z63" si="1">IF($AE$1=1,"",IF(A5="","",COUNTIF(E5:X5,$Z$3)))</f>
        <v>0</v>
      </c>
      <c r="AA5" s="67">
        <f t="shared" ref="AA5:AA63" si="2">IF($AE$1=1,"",IF(A5="","",COUNTIF(E5:X5,$AA$3)))</f>
        <v>0</v>
      </c>
      <c r="AB5" s="256">
        <f t="shared" ref="AB5:AB63" si="3">(Y5*3)+(Z5*2)+(AA5*1)</f>
        <v>0</v>
      </c>
      <c r="AC5" s="21">
        <f t="shared" ref="AC5:AC63" si="4">IF(A5="","",ROUND(AB5*100/$AC$3,0))</f>
        <v>0</v>
      </c>
      <c r="AD5" s="21" t="str">
        <f t="shared" ref="AD5:AD63" si="5">IF(A5="","",IF(AC5&gt;=80,"A",IF(AC5&gt;=65,"B",IF(AC5&gt;=50,"C",IF(AC5&gt;=35,"D",IF(AC5&lt;=34,"E"))))))</f>
        <v>E</v>
      </c>
    </row>
    <row r="6" spans="1:31" ht="18">
      <c r="A6" s="56">
        <f>IF('Data Entry'!A10="","",'Data Entry'!A10)</f>
        <v>3</v>
      </c>
      <c r="B6" s="161" t="str">
        <f>IF('Data Entry'!B10="","",'Data Entry'!B10)</f>
        <v/>
      </c>
      <c r="C6" s="66" t="str">
        <f>IF('Data Entry'!C10="","",'Data Entry'!C10)</f>
        <v/>
      </c>
      <c r="D6" s="66" t="str">
        <f>IF('Data Entry'!F10="","",'Data Entry'!F10)</f>
        <v/>
      </c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  <c r="R6" s="68"/>
      <c r="S6" s="68"/>
      <c r="T6" s="68"/>
      <c r="U6" s="68"/>
      <c r="V6" s="68"/>
      <c r="W6" s="68"/>
      <c r="X6" s="68"/>
      <c r="Y6" s="67">
        <f t="shared" si="0"/>
        <v>0</v>
      </c>
      <c r="Z6" s="67">
        <f t="shared" si="1"/>
        <v>0</v>
      </c>
      <c r="AA6" s="67">
        <f t="shared" si="2"/>
        <v>0</v>
      </c>
      <c r="AB6" s="256">
        <f t="shared" si="3"/>
        <v>0</v>
      </c>
      <c r="AC6" s="21">
        <f t="shared" si="4"/>
        <v>0</v>
      </c>
      <c r="AD6" s="21" t="str">
        <f t="shared" si="5"/>
        <v>E</v>
      </c>
    </row>
    <row r="7" spans="1:31" ht="18">
      <c r="A7" s="56">
        <f>IF('Data Entry'!A11="","",'Data Entry'!A11)</f>
        <v>4</v>
      </c>
      <c r="B7" s="161" t="str">
        <f>IF('Data Entry'!B11="","",'Data Entry'!B11)</f>
        <v/>
      </c>
      <c r="C7" s="66" t="str">
        <f>IF('Data Entry'!C11="","",'Data Entry'!C11)</f>
        <v/>
      </c>
      <c r="D7" s="66" t="str">
        <f>IF('Data Entry'!F11="","",'Data Entry'!F11)</f>
        <v/>
      </c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8"/>
      <c r="R7" s="68"/>
      <c r="S7" s="68"/>
      <c r="T7" s="68"/>
      <c r="U7" s="68"/>
      <c r="V7" s="68"/>
      <c r="W7" s="68"/>
      <c r="X7" s="68"/>
      <c r="Y7" s="67">
        <f t="shared" si="0"/>
        <v>0</v>
      </c>
      <c r="Z7" s="67">
        <f t="shared" si="1"/>
        <v>0</v>
      </c>
      <c r="AA7" s="67">
        <f t="shared" si="2"/>
        <v>0</v>
      </c>
      <c r="AB7" s="256">
        <f t="shared" si="3"/>
        <v>0</v>
      </c>
      <c r="AC7" s="21">
        <f t="shared" si="4"/>
        <v>0</v>
      </c>
      <c r="AD7" s="21" t="str">
        <f t="shared" si="5"/>
        <v>E</v>
      </c>
    </row>
    <row r="8" spans="1:31" ht="18">
      <c r="A8" s="56">
        <f>IF('Data Entry'!A12="","",'Data Entry'!A12)</f>
        <v>5</v>
      </c>
      <c r="B8" s="161" t="str">
        <f>IF('Data Entry'!B12="","",'Data Entry'!B12)</f>
        <v/>
      </c>
      <c r="C8" s="66" t="str">
        <f>IF('Data Entry'!C12="","",'Data Entry'!C12)</f>
        <v/>
      </c>
      <c r="D8" s="66" t="str">
        <f>IF('Data Entry'!F12="","",'Data Entry'!F12)</f>
        <v/>
      </c>
      <c r="E8" s="68"/>
      <c r="F8" s="68"/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  <c r="X8" s="68"/>
      <c r="Y8" s="67">
        <f t="shared" si="0"/>
        <v>0</v>
      </c>
      <c r="Z8" s="67">
        <f t="shared" si="1"/>
        <v>0</v>
      </c>
      <c r="AA8" s="67">
        <f t="shared" si="2"/>
        <v>0</v>
      </c>
      <c r="AB8" s="256">
        <f t="shared" si="3"/>
        <v>0</v>
      </c>
      <c r="AC8" s="21">
        <f t="shared" si="4"/>
        <v>0</v>
      </c>
      <c r="AD8" s="21" t="str">
        <f t="shared" si="5"/>
        <v>E</v>
      </c>
    </row>
    <row r="9" spans="1:31" ht="18">
      <c r="A9" s="56">
        <f>IF('Data Entry'!A13="","",'Data Entry'!A13)</f>
        <v>6</v>
      </c>
      <c r="B9" s="161" t="str">
        <f>IF('Data Entry'!B13="","",'Data Entry'!B13)</f>
        <v/>
      </c>
      <c r="C9" s="66" t="str">
        <f>IF('Data Entry'!C13="","",'Data Entry'!C13)</f>
        <v/>
      </c>
      <c r="D9" s="66" t="str">
        <f>IF('Data Entry'!F13="","",'Data Entry'!F13)</f>
        <v/>
      </c>
      <c r="E9" s="68"/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8"/>
      <c r="W9" s="68"/>
      <c r="X9" s="68"/>
      <c r="Y9" s="67">
        <f t="shared" si="0"/>
        <v>0</v>
      </c>
      <c r="Z9" s="67">
        <f t="shared" si="1"/>
        <v>0</v>
      </c>
      <c r="AA9" s="67">
        <f t="shared" si="2"/>
        <v>0</v>
      </c>
      <c r="AB9" s="256">
        <f t="shared" si="3"/>
        <v>0</v>
      </c>
      <c r="AC9" s="21">
        <f t="shared" si="4"/>
        <v>0</v>
      </c>
      <c r="AD9" s="21" t="str">
        <f t="shared" si="5"/>
        <v>E</v>
      </c>
    </row>
    <row r="10" spans="1:31" ht="18">
      <c r="A10" s="56">
        <f>IF('Data Entry'!A14="","",'Data Entry'!A14)</f>
        <v>7</v>
      </c>
      <c r="B10" s="161" t="str">
        <f>IF('Data Entry'!B14="","",'Data Entry'!B14)</f>
        <v/>
      </c>
      <c r="C10" s="66" t="str">
        <f>IF('Data Entry'!C14="","",'Data Entry'!C14)</f>
        <v/>
      </c>
      <c r="D10" s="66" t="str">
        <f>IF('Data Entry'!F14="","",'Data Entry'!F14)</f>
        <v/>
      </c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  <c r="X10" s="68"/>
      <c r="Y10" s="67">
        <f t="shared" si="0"/>
        <v>0</v>
      </c>
      <c r="Z10" s="67">
        <f t="shared" si="1"/>
        <v>0</v>
      </c>
      <c r="AA10" s="67">
        <f t="shared" si="2"/>
        <v>0</v>
      </c>
      <c r="AB10" s="256">
        <f t="shared" si="3"/>
        <v>0</v>
      </c>
      <c r="AC10" s="21">
        <f t="shared" si="4"/>
        <v>0</v>
      </c>
      <c r="AD10" s="21" t="str">
        <f t="shared" si="5"/>
        <v>E</v>
      </c>
    </row>
    <row r="11" spans="1:31" ht="18">
      <c r="A11" s="56">
        <f>IF('Data Entry'!A15="","",'Data Entry'!A15)</f>
        <v>8</v>
      </c>
      <c r="B11" s="161" t="str">
        <f>IF('Data Entry'!B15="","",'Data Entry'!B15)</f>
        <v/>
      </c>
      <c r="C11" s="66" t="str">
        <f>IF('Data Entry'!C15="","",'Data Entry'!C15)</f>
        <v/>
      </c>
      <c r="D11" s="66" t="str">
        <f>IF('Data Entry'!F15="","",'Data Entry'!F15)</f>
        <v/>
      </c>
      <c r="E11" s="68"/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  <c r="X11" s="68"/>
      <c r="Y11" s="67">
        <f t="shared" si="0"/>
        <v>0</v>
      </c>
      <c r="Z11" s="67">
        <f t="shared" si="1"/>
        <v>0</v>
      </c>
      <c r="AA11" s="67">
        <f t="shared" si="2"/>
        <v>0</v>
      </c>
      <c r="AB11" s="256">
        <f t="shared" si="3"/>
        <v>0</v>
      </c>
      <c r="AC11" s="21">
        <f t="shared" si="4"/>
        <v>0</v>
      </c>
      <c r="AD11" s="21" t="str">
        <f t="shared" si="5"/>
        <v>E</v>
      </c>
    </row>
    <row r="12" spans="1:31" ht="18">
      <c r="A12" s="56">
        <f>IF('Data Entry'!A16="","",'Data Entry'!A16)</f>
        <v>9</v>
      </c>
      <c r="B12" s="161" t="str">
        <f>IF('Data Entry'!B16="","",'Data Entry'!B16)</f>
        <v/>
      </c>
      <c r="C12" s="66" t="str">
        <f>IF('Data Entry'!C16="","",'Data Entry'!C16)</f>
        <v/>
      </c>
      <c r="D12" s="66" t="str">
        <f>IF('Data Entry'!F16="","",'Data Entry'!F16)</f>
        <v/>
      </c>
      <c r="E12" s="68"/>
      <c r="F12" s="68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68"/>
      <c r="V12" s="68"/>
      <c r="W12" s="68"/>
      <c r="X12" s="68"/>
      <c r="Y12" s="67">
        <f t="shared" si="0"/>
        <v>0</v>
      </c>
      <c r="Z12" s="67">
        <f t="shared" si="1"/>
        <v>0</v>
      </c>
      <c r="AA12" s="67">
        <f t="shared" si="2"/>
        <v>0</v>
      </c>
      <c r="AB12" s="256">
        <f t="shared" si="3"/>
        <v>0</v>
      </c>
      <c r="AC12" s="21">
        <f t="shared" si="4"/>
        <v>0</v>
      </c>
      <c r="AD12" s="21" t="str">
        <f t="shared" si="5"/>
        <v>E</v>
      </c>
    </row>
    <row r="13" spans="1:31" ht="18">
      <c r="A13" s="56">
        <f>IF('Data Entry'!A17="","",'Data Entry'!A17)</f>
        <v>10</v>
      </c>
      <c r="B13" s="161" t="str">
        <f>IF('Data Entry'!B17="","",'Data Entry'!B17)</f>
        <v/>
      </c>
      <c r="C13" s="66" t="str">
        <f>IF('Data Entry'!C17="","",'Data Entry'!C17)</f>
        <v/>
      </c>
      <c r="D13" s="66" t="str">
        <f>IF('Data Entry'!F17="","",'Data Entry'!F17)</f>
        <v/>
      </c>
      <c r="E13" s="68"/>
      <c r="F13" s="68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  <c r="V13" s="68"/>
      <c r="W13" s="68"/>
      <c r="X13" s="68"/>
      <c r="Y13" s="67">
        <f t="shared" si="0"/>
        <v>0</v>
      </c>
      <c r="Z13" s="67">
        <f t="shared" si="1"/>
        <v>0</v>
      </c>
      <c r="AA13" s="67">
        <f t="shared" si="2"/>
        <v>0</v>
      </c>
      <c r="AB13" s="256">
        <f t="shared" si="3"/>
        <v>0</v>
      </c>
      <c r="AC13" s="21">
        <f t="shared" si="4"/>
        <v>0</v>
      </c>
      <c r="AD13" s="21" t="str">
        <f t="shared" si="5"/>
        <v>E</v>
      </c>
    </row>
    <row r="14" spans="1:31" ht="18">
      <c r="A14" s="56">
        <f>IF('Data Entry'!A18="","",'Data Entry'!A18)</f>
        <v>11</v>
      </c>
      <c r="B14" s="161" t="str">
        <f>IF('Data Entry'!B18="","",'Data Entry'!B18)</f>
        <v/>
      </c>
      <c r="C14" s="66" t="str">
        <f>IF('Data Entry'!C18="","",'Data Entry'!C18)</f>
        <v/>
      </c>
      <c r="D14" s="66" t="str">
        <f>IF('Data Entry'!F18="","",'Data Entry'!F18)</f>
        <v/>
      </c>
      <c r="E14" s="68"/>
      <c r="F14" s="68"/>
      <c r="G14" s="68"/>
      <c r="H14" s="68"/>
      <c r="I14" s="68"/>
      <c r="J14" s="68"/>
      <c r="K14" s="68"/>
      <c r="L14" s="68"/>
      <c r="M14" s="68"/>
      <c r="N14" s="68"/>
      <c r="O14" s="68"/>
      <c r="P14" s="68"/>
      <c r="Q14" s="68"/>
      <c r="R14" s="68"/>
      <c r="S14" s="68"/>
      <c r="T14" s="68"/>
      <c r="U14" s="68"/>
      <c r="V14" s="68"/>
      <c r="W14" s="68"/>
      <c r="X14" s="68"/>
      <c r="Y14" s="67">
        <f t="shared" si="0"/>
        <v>0</v>
      </c>
      <c r="Z14" s="67">
        <f t="shared" si="1"/>
        <v>0</v>
      </c>
      <c r="AA14" s="67">
        <f t="shared" si="2"/>
        <v>0</v>
      </c>
      <c r="AB14" s="256">
        <f t="shared" si="3"/>
        <v>0</v>
      </c>
      <c r="AC14" s="21">
        <f t="shared" si="4"/>
        <v>0</v>
      </c>
      <c r="AD14" s="21" t="str">
        <f t="shared" si="5"/>
        <v>E</v>
      </c>
    </row>
    <row r="15" spans="1:31" ht="18">
      <c r="A15" s="56">
        <f>IF('Data Entry'!A19="","",'Data Entry'!A19)</f>
        <v>12</v>
      </c>
      <c r="B15" s="161" t="str">
        <f>IF('Data Entry'!B19="","",'Data Entry'!B19)</f>
        <v/>
      </c>
      <c r="C15" s="66" t="str">
        <f>IF('Data Entry'!C19="","",'Data Entry'!C19)</f>
        <v/>
      </c>
      <c r="D15" s="66" t="str">
        <f>IF('Data Entry'!F19="","",'Data Entry'!F19)</f>
        <v/>
      </c>
      <c r="E15" s="68"/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68"/>
      <c r="Q15" s="68"/>
      <c r="R15" s="68"/>
      <c r="S15" s="68"/>
      <c r="T15" s="68"/>
      <c r="U15" s="68"/>
      <c r="V15" s="68"/>
      <c r="W15" s="68"/>
      <c r="X15" s="68"/>
      <c r="Y15" s="67">
        <f t="shared" si="0"/>
        <v>0</v>
      </c>
      <c r="Z15" s="67">
        <f t="shared" si="1"/>
        <v>0</v>
      </c>
      <c r="AA15" s="67">
        <f t="shared" si="2"/>
        <v>0</v>
      </c>
      <c r="AB15" s="256">
        <f t="shared" si="3"/>
        <v>0</v>
      </c>
      <c r="AC15" s="21">
        <f t="shared" si="4"/>
        <v>0</v>
      </c>
      <c r="AD15" s="21" t="str">
        <f t="shared" si="5"/>
        <v>E</v>
      </c>
    </row>
    <row r="16" spans="1:31" ht="18">
      <c r="A16" s="56">
        <f>IF('Data Entry'!A20="","",'Data Entry'!A20)</f>
        <v>13</v>
      </c>
      <c r="B16" s="161" t="str">
        <f>IF('Data Entry'!B20="","",'Data Entry'!B20)</f>
        <v/>
      </c>
      <c r="C16" s="66" t="str">
        <f>IF('Data Entry'!C20="","",'Data Entry'!C20)</f>
        <v/>
      </c>
      <c r="D16" s="66" t="str">
        <f>IF('Data Entry'!F20="","",'Data Entry'!F20)</f>
        <v/>
      </c>
      <c r="E16" s="68"/>
      <c r="F16" s="68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  <c r="R16" s="68"/>
      <c r="S16" s="68"/>
      <c r="T16" s="68"/>
      <c r="U16" s="68"/>
      <c r="V16" s="68"/>
      <c r="W16" s="68"/>
      <c r="X16" s="68"/>
      <c r="Y16" s="67">
        <f t="shared" si="0"/>
        <v>0</v>
      </c>
      <c r="Z16" s="67">
        <f t="shared" si="1"/>
        <v>0</v>
      </c>
      <c r="AA16" s="67">
        <f t="shared" si="2"/>
        <v>0</v>
      </c>
      <c r="AB16" s="256">
        <f t="shared" si="3"/>
        <v>0</v>
      </c>
      <c r="AC16" s="21">
        <f t="shared" si="4"/>
        <v>0</v>
      </c>
      <c r="AD16" s="21" t="str">
        <f t="shared" si="5"/>
        <v>E</v>
      </c>
    </row>
    <row r="17" spans="1:30" ht="18">
      <c r="A17" s="56">
        <f>IF('Data Entry'!A21="","",'Data Entry'!A21)</f>
        <v>14</v>
      </c>
      <c r="B17" s="161" t="str">
        <f>IF('Data Entry'!B21="","",'Data Entry'!B21)</f>
        <v/>
      </c>
      <c r="C17" s="66" t="str">
        <f>IF('Data Entry'!C21="","",'Data Entry'!C21)</f>
        <v/>
      </c>
      <c r="D17" s="66" t="str">
        <f>IF('Data Entry'!F21="","",'Data Entry'!F21)</f>
        <v/>
      </c>
      <c r="E17" s="68"/>
      <c r="F17" s="68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  <c r="R17" s="68"/>
      <c r="S17" s="68"/>
      <c r="T17" s="68"/>
      <c r="U17" s="68"/>
      <c r="V17" s="68"/>
      <c r="W17" s="68"/>
      <c r="X17" s="68"/>
      <c r="Y17" s="67">
        <f t="shared" si="0"/>
        <v>0</v>
      </c>
      <c r="Z17" s="67">
        <f t="shared" si="1"/>
        <v>0</v>
      </c>
      <c r="AA17" s="67">
        <f t="shared" si="2"/>
        <v>0</v>
      </c>
      <c r="AB17" s="256">
        <f t="shared" si="3"/>
        <v>0</v>
      </c>
      <c r="AC17" s="21">
        <f t="shared" si="4"/>
        <v>0</v>
      </c>
      <c r="AD17" s="21" t="str">
        <f t="shared" si="5"/>
        <v>E</v>
      </c>
    </row>
    <row r="18" spans="1:30" ht="18">
      <c r="A18" s="56">
        <f>IF('Data Entry'!A22="","",'Data Entry'!A22)</f>
        <v>15</v>
      </c>
      <c r="B18" s="161" t="str">
        <f>IF('Data Entry'!B22="","",'Data Entry'!B22)</f>
        <v/>
      </c>
      <c r="C18" s="66" t="str">
        <f>IF('Data Entry'!C22="","",'Data Entry'!C22)</f>
        <v/>
      </c>
      <c r="D18" s="66" t="str">
        <f>IF('Data Entry'!F22="","",'Data Entry'!F22)</f>
        <v/>
      </c>
      <c r="E18" s="68"/>
      <c r="F18" s="68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  <c r="R18" s="68"/>
      <c r="S18" s="68"/>
      <c r="T18" s="68"/>
      <c r="U18" s="68"/>
      <c r="V18" s="68"/>
      <c r="W18" s="68"/>
      <c r="X18" s="68"/>
      <c r="Y18" s="67">
        <f t="shared" si="0"/>
        <v>0</v>
      </c>
      <c r="Z18" s="67">
        <f t="shared" si="1"/>
        <v>0</v>
      </c>
      <c r="AA18" s="67">
        <f t="shared" si="2"/>
        <v>0</v>
      </c>
      <c r="AB18" s="256">
        <f t="shared" si="3"/>
        <v>0</v>
      </c>
      <c r="AC18" s="21">
        <f t="shared" si="4"/>
        <v>0</v>
      </c>
      <c r="AD18" s="21" t="str">
        <f t="shared" si="5"/>
        <v>E</v>
      </c>
    </row>
    <row r="19" spans="1:30" ht="18">
      <c r="A19" s="56">
        <f>IF('Data Entry'!A23="","",'Data Entry'!A23)</f>
        <v>16</v>
      </c>
      <c r="B19" s="161" t="str">
        <f>IF('Data Entry'!B23="","",'Data Entry'!B23)</f>
        <v/>
      </c>
      <c r="C19" s="66" t="str">
        <f>IF('Data Entry'!C23="","",'Data Entry'!C23)</f>
        <v/>
      </c>
      <c r="D19" s="66" t="str">
        <f>IF('Data Entry'!F23="","",'Data Entry'!F23)</f>
        <v/>
      </c>
      <c r="E19" s="68"/>
      <c r="F19" s="68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  <c r="R19" s="68"/>
      <c r="S19" s="68"/>
      <c r="T19" s="68"/>
      <c r="U19" s="68"/>
      <c r="V19" s="68"/>
      <c r="W19" s="68"/>
      <c r="X19" s="68"/>
      <c r="Y19" s="67">
        <f t="shared" si="0"/>
        <v>0</v>
      </c>
      <c r="Z19" s="67">
        <f t="shared" si="1"/>
        <v>0</v>
      </c>
      <c r="AA19" s="67">
        <f t="shared" si="2"/>
        <v>0</v>
      </c>
      <c r="AB19" s="256">
        <f t="shared" si="3"/>
        <v>0</v>
      </c>
      <c r="AC19" s="21">
        <f t="shared" si="4"/>
        <v>0</v>
      </c>
      <c r="AD19" s="21" t="str">
        <f t="shared" si="5"/>
        <v>E</v>
      </c>
    </row>
    <row r="20" spans="1:30" ht="18">
      <c r="A20" s="56">
        <f>IF('Data Entry'!A24="","",'Data Entry'!A24)</f>
        <v>17</v>
      </c>
      <c r="B20" s="161" t="str">
        <f>IF('Data Entry'!B24="","",'Data Entry'!B24)</f>
        <v/>
      </c>
      <c r="C20" s="66" t="str">
        <f>IF('Data Entry'!C24="","",'Data Entry'!C24)</f>
        <v/>
      </c>
      <c r="D20" s="66" t="str">
        <f>IF('Data Entry'!F24="","",'Data Entry'!F24)</f>
        <v/>
      </c>
      <c r="E20" s="68"/>
      <c r="F20" s="68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  <c r="R20" s="68"/>
      <c r="S20" s="68"/>
      <c r="T20" s="68"/>
      <c r="U20" s="68"/>
      <c r="V20" s="68"/>
      <c r="W20" s="68"/>
      <c r="X20" s="68"/>
      <c r="Y20" s="67">
        <f t="shared" si="0"/>
        <v>0</v>
      </c>
      <c r="Z20" s="67">
        <f t="shared" si="1"/>
        <v>0</v>
      </c>
      <c r="AA20" s="67">
        <f t="shared" si="2"/>
        <v>0</v>
      </c>
      <c r="AB20" s="256">
        <f t="shared" si="3"/>
        <v>0</v>
      </c>
      <c r="AC20" s="21">
        <f t="shared" si="4"/>
        <v>0</v>
      </c>
      <c r="AD20" s="21" t="str">
        <f t="shared" si="5"/>
        <v>E</v>
      </c>
    </row>
    <row r="21" spans="1:30" ht="18">
      <c r="A21" s="56">
        <f>IF('Data Entry'!A25="","",'Data Entry'!A25)</f>
        <v>18</v>
      </c>
      <c r="B21" s="161" t="str">
        <f>IF('Data Entry'!B25="","",'Data Entry'!B25)</f>
        <v/>
      </c>
      <c r="C21" s="66" t="str">
        <f>IF('Data Entry'!C25="","",'Data Entry'!C25)</f>
        <v/>
      </c>
      <c r="D21" s="66" t="str">
        <f>IF('Data Entry'!F25="","",'Data Entry'!F25)</f>
        <v/>
      </c>
      <c r="E21" s="68"/>
      <c r="F21" s="68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  <c r="R21" s="68"/>
      <c r="S21" s="68"/>
      <c r="T21" s="68"/>
      <c r="U21" s="68"/>
      <c r="V21" s="68"/>
      <c r="W21" s="68"/>
      <c r="X21" s="68"/>
      <c r="Y21" s="67">
        <f t="shared" si="0"/>
        <v>0</v>
      </c>
      <c r="Z21" s="67">
        <f t="shared" si="1"/>
        <v>0</v>
      </c>
      <c r="AA21" s="67">
        <f t="shared" si="2"/>
        <v>0</v>
      </c>
      <c r="AB21" s="256">
        <f t="shared" si="3"/>
        <v>0</v>
      </c>
      <c r="AC21" s="21">
        <f t="shared" si="4"/>
        <v>0</v>
      </c>
      <c r="AD21" s="21" t="str">
        <f t="shared" si="5"/>
        <v>E</v>
      </c>
    </row>
    <row r="22" spans="1:30" ht="18">
      <c r="A22" s="56">
        <f>IF('Data Entry'!A26="","",'Data Entry'!A26)</f>
        <v>19</v>
      </c>
      <c r="B22" s="161" t="str">
        <f>IF('Data Entry'!B26="","",'Data Entry'!B26)</f>
        <v/>
      </c>
      <c r="C22" s="66" t="str">
        <f>IF('Data Entry'!C26="","",'Data Entry'!C26)</f>
        <v/>
      </c>
      <c r="D22" s="66" t="str">
        <f>IF('Data Entry'!F26="","",'Data Entry'!F26)</f>
        <v/>
      </c>
      <c r="E22" s="68"/>
      <c r="F22" s="68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  <c r="R22" s="68"/>
      <c r="S22" s="68"/>
      <c r="T22" s="68"/>
      <c r="U22" s="68"/>
      <c r="V22" s="68"/>
      <c r="W22" s="68"/>
      <c r="X22" s="68"/>
      <c r="Y22" s="67">
        <f t="shared" si="0"/>
        <v>0</v>
      </c>
      <c r="Z22" s="67">
        <f t="shared" si="1"/>
        <v>0</v>
      </c>
      <c r="AA22" s="67">
        <f t="shared" si="2"/>
        <v>0</v>
      </c>
      <c r="AB22" s="256">
        <f t="shared" si="3"/>
        <v>0</v>
      </c>
      <c r="AC22" s="21">
        <f t="shared" si="4"/>
        <v>0</v>
      </c>
      <c r="AD22" s="21" t="str">
        <f t="shared" si="5"/>
        <v>E</v>
      </c>
    </row>
    <row r="23" spans="1:30" ht="18">
      <c r="A23" s="56">
        <f>IF('Data Entry'!A27="","",'Data Entry'!A27)</f>
        <v>20</v>
      </c>
      <c r="B23" s="161" t="str">
        <f>IF('Data Entry'!B27="","",'Data Entry'!B27)</f>
        <v/>
      </c>
      <c r="C23" s="66" t="str">
        <f>IF('Data Entry'!C27="","",'Data Entry'!C27)</f>
        <v/>
      </c>
      <c r="D23" s="66" t="str">
        <f>IF('Data Entry'!F27="","",'Data Entry'!F27)</f>
        <v/>
      </c>
      <c r="E23" s="68"/>
      <c r="F23" s="68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  <c r="R23" s="68"/>
      <c r="S23" s="68"/>
      <c r="T23" s="68"/>
      <c r="U23" s="68"/>
      <c r="V23" s="68"/>
      <c r="W23" s="68"/>
      <c r="X23" s="68"/>
      <c r="Y23" s="67">
        <f t="shared" si="0"/>
        <v>0</v>
      </c>
      <c r="Z23" s="67">
        <f t="shared" si="1"/>
        <v>0</v>
      </c>
      <c r="AA23" s="67">
        <f t="shared" si="2"/>
        <v>0</v>
      </c>
      <c r="AB23" s="256">
        <f t="shared" si="3"/>
        <v>0</v>
      </c>
      <c r="AC23" s="21">
        <f t="shared" si="4"/>
        <v>0</v>
      </c>
      <c r="AD23" s="21" t="str">
        <f t="shared" si="5"/>
        <v>E</v>
      </c>
    </row>
    <row r="24" spans="1:30" ht="18">
      <c r="A24" s="56">
        <f>IF('Data Entry'!A28="","",'Data Entry'!A28)</f>
        <v>21</v>
      </c>
      <c r="B24" s="161" t="str">
        <f>IF('Data Entry'!B28="","",'Data Entry'!B28)</f>
        <v/>
      </c>
      <c r="C24" s="66" t="str">
        <f>IF('Data Entry'!C28="","",'Data Entry'!C28)</f>
        <v/>
      </c>
      <c r="D24" s="66" t="str">
        <f>IF('Data Entry'!F28="","",'Data Entry'!F28)</f>
        <v/>
      </c>
      <c r="E24" s="68"/>
      <c r="F24" s="68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68"/>
      <c r="U24" s="68"/>
      <c r="V24" s="68"/>
      <c r="W24" s="68"/>
      <c r="X24" s="68"/>
      <c r="Y24" s="67">
        <f t="shared" si="0"/>
        <v>0</v>
      </c>
      <c r="Z24" s="67">
        <f t="shared" si="1"/>
        <v>0</v>
      </c>
      <c r="AA24" s="67">
        <f t="shared" si="2"/>
        <v>0</v>
      </c>
      <c r="AB24" s="256">
        <f t="shared" si="3"/>
        <v>0</v>
      </c>
      <c r="AC24" s="21">
        <f t="shared" si="4"/>
        <v>0</v>
      </c>
      <c r="AD24" s="21" t="str">
        <f t="shared" si="5"/>
        <v>E</v>
      </c>
    </row>
    <row r="25" spans="1:30" ht="18">
      <c r="A25" s="56">
        <f>IF('Data Entry'!A29="","",'Data Entry'!A29)</f>
        <v>22</v>
      </c>
      <c r="B25" s="161" t="str">
        <f>IF('Data Entry'!B29="","",'Data Entry'!B29)</f>
        <v/>
      </c>
      <c r="C25" s="66" t="str">
        <f>IF('Data Entry'!C29="","",'Data Entry'!C29)</f>
        <v/>
      </c>
      <c r="D25" s="66" t="str">
        <f>IF('Data Entry'!F29="","",'Data Entry'!F29)</f>
        <v/>
      </c>
      <c r="E25" s="68"/>
      <c r="F25" s="68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  <c r="R25" s="68"/>
      <c r="S25" s="68"/>
      <c r="T25" s="68"/>
      <c r="U25" s="68"/>
      <c r="V25" s="68"/>
      <c r="W25" s="68"/>
      <c r="X25" s="68"/>
      <c r="Y25" s="67">
        <f t="shared" si="0"/>
        <v>0</v>
      </c>
      <c r="Z25" s="67">
        <f t="shared" si="1"/>
        <v>0</v>
      </c>
      <c r="AA25" s="67">
        <f t="shared" si="2"/>
        <v>0</v>
      </c>
      <c r="AB25" s="256">
        <f t="shared" si="3"/>
        <v>0</v>
      </c>
      <c r="AC25" s="21">
        <f t="shared" si="4"/>
        <v>0</v>
      </c>
      <c r="AD25" s="21" t="str">
        <f t="shared" si="5"/>
        <v>E</v>
      </c>
    </row>
    <row r="26" spans="1:30" ht="18">
      <c r="A26" s="56">
        <f>IF('Data Entry'!A30="","",'Data Entry'!A30)</f>
        <v>23</v>
      </c>
      <c r="B26" s="161" t="str">
        <f>IF('Data Entry'!B30="","",'Data Entry'!B30)</f>
        <v/>
      </c>
      <c r="C26" s="66" t="str">
        <f>IF('Data Entry'!C30="","",'Data Entry'!C30)</f>
        <v/>
      </c>
      <c r="D26" s="66" t="str">
        <f>IF('Data Entry'!F30="","",'Data Entry'!F30)</f>
        <v/>
      </c>
      <c r="E26" s="68"/>
      <c r="F26" s="68"/>
      <c r="G26" s="68"/>
      <c r="H26" s="68"/>
      <c r="I26" s="68"/>
      <c r="J26" s="68"/>
      <c r="K26" s="68"/>
      <c r="L26" s="68"/>
      <c r="M26" s="68"/>
      <c r="N26" s="68"/>
      <c r="O26" s="68"/>
      <c r="P26" s="68"/>
      <c r="Q26" s="68"/>
      <c r="R26" s="68"/>
      <c r="S26" s="68"/>
      <c r="T26" s="68"/>
      <c r="U26" s="68"/>
      <c r="V26" s="68"/>
      <c r="W26" s="68"/>
      <c r="X26" s="68"/>
      <c r="Y26" s="67">
        <f t="shared" si="0"/>
        <v>0</v>
      </c>
      <c r="Z26" s="67">
        <f t="shared" si="1"/>
        <v>0</v>
      </c>
      <c r="AA26" s="67">
        <f t="shared" si="2"/>
        <v>0</v>
      </c>
      <c r="AB26" s="256">
        <f t="shared" si="3"/>
        <v>0</v>
      </c>
      <c r="AC26" s="21">
        <f t="shared" si="4"/>
        <v>0</v>
      </c>
      <c r="AD26" s="21" t="str">
        <f t="shared" si="5"/>
        <v>E</v>
      </c>
    </row>
    <row r="27" spans="1:30" ht="18">
      <c r="A27" s="56">
        <f>IF('Data Entry'!A31="","",'Data Entry'!A31)</f>
        <v>24</v>
      </c>
      <c r="B27" s="161" t="str">
        <f>IF('Data Entry'!B31="","",'Data Entry'!B31)</f>
        <v/>
      </c>
      <c r="C27" s="66" t="str">
        <f>IF('Data Entry'!C31="","",'Data Entry'!C31)</f>
        <v/>
      </c>
      <c r="D27" s="66" t="str">
        <f>IF('Data Entry'!F31="","",'Data Entry'!F31)</f>
        <v/>
      </c>
      <c r="E27" s="68"/>
      <c r="F27" s="68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  <c r="R27" s="68"/>
      <c r="S27" s="68"/>
      <c r="T27" s="68"/>
      <c r="U27" s="68"/>
      <c r="V27" s="68"/>
      <c r="W27" s="68"/>
      <c r="X27" s="68"/>
      <c r="Y27" s="67">
        <f t="shared" si="0"/>
        <v>0</v>
      </c>
      <c r="Z27" s="67">
        <f t="shared" si="1"/>
        <v>0</v>
      </c>
      <c r="AA27" s="67">
        <f t="shared" si="2"/>
        <v>0</v>
      </c>
      <c r="AB27" s="256">
        <f t="shared" si="3"/>
        <v>0</v>
      </c>
      <c r="AC27" s="21">
        <f t="shared" si="4"/>
        <v>0</v>
      </c>
      <c r="AD27" s="21" t="str">
        <f t="shared" si="5"/>
        <v>E</v>
      </c>
    </row>
    <row r="28" spans="1:30" ht="18">
      <c r="A28" s="56">
        <f>IF('Data Entry'!A32="","",'Data Entry'!A32)</f>
        <v>25</v>
      </c>
      <c r="B28" s="161" t="str">
        <f>IF('Data Entry'!B32="","",'Data Entry'!B32)</f>
        <v/>
      </c>
      <c r="C28" s="66" t="str">
        <f>IF('Data Entry'!C32="","",'Data Entry'!C32)</f>
        <v/>
      </c>
      <c r="D28" s="66" t="str">
        <f>IF('Data Entry'!F32="","",'Data Entry'!F32)</f>
        <v/>
      </c>
      <c r="E28" s="68"/>
      <c r="F28" s="68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  <c r="R28" s="68"/>
      <c r="S28" s="68"/>
      <c r="T28" s="68"/>
      <c r="U28" s="68"/>
      <c r="V28" s="68"/>
      <c r="W28" s="68"/>
      <c r="X28" s="68"/>
      <c r="Y28" s="67">
        <f t="shared" si="0"/>
        <v>0</v>
      </c>
      <c r="Z28" s="67">
        <f t="shared" si="1"/>
        <v>0</v>
      </c>
      <c r="AA28" s="67">
        <f t="shared" si="2"/>
        <v>0</v>
      </c>
      <c r="AB28" s="256">
        <f t="shared" si="3"/>
        <v>0</v>
      </c>
      <c r="AC28" s="21">
        <f t="shared" si="4"/>
        <v>0</v>
      </c>
      <c r="AD28" s="21" t="str">
        <f t="shared" si="5"/>
        <v>E</v>
      </c>
    </row>
    <row r="29" spans="1:30" ht="18">
      <c r="A29" s="56">
        <f>IF('Data Entry'!A33="","",'Data Entry'!A33)</f>
        <v>26</v>
      </c>
      <c r="B29" s="161" t="str">
        <f>IF('Data Entry'!B33="","",'Data Entry'!B33)</f>
        <v/>
      </c>
      <c r="C29" s="66" t="str">
        <f>IF('Data Entry'!C33="","",'Data Entry'!C33)</f>
        <v/>
      </c>
      <c r="D29" s="66" t="str">
        <f>IF('Data Entry'!F33="","",'Data Entry'!F33)</f>
        <v/>
      </c>
      <c r="E29" s="68"/>
      <c r="F29" s="68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  <c r="R29" s="68"/>
      <c r="S29" s="68"/>
      <c r="T29" s="68"/>
      <c r="U29" s="68"/>
      <c r="V29" s="68"/>
      <c r="W29" s="68"/>
      <c r="X29" s="68"/>
      <c r="Y29" s="67">
        <f t="shared" si="0"/>
        <v>0</v>
      </c>
      <c r="Z29" s="67">
        <f t="shared" si="1"/>
        <v>0</v>
      </c>
      <c r="AA29" s="67">
        <f t="shared" si="2"/>
        <v>0</v>
      </c>
      <c r="AB29" s="256">
        <f t="shared" si="3"/>
        <v>0</v>
      </c>
      <c r="AC29" s="21">
        <f t="shared" si="4"/>
        <v>0</v>
      </c>
      <c r="AD29" s="21" t="str">
        <f t="shared" si="5"/>
        <v>E</v>
      </c>
    </row>
    <row r="30" spans="1:30" ht="18">
      <c r="A30" s="56">
        <f>IF('Data Entry'!A34="","",'Data Entry'!A34)</f>
        <v>27</v>
      </c>
      <c r="B30" s="161" t="str">
        <f>IF('Data Entry'!B34="","",'Data Entry'!B34)</f>
        <v/>
      </c>
      <c r="C30" s="66" t="str">
        <f>IF('Data Entry'!C34="","",'Data Entry'!C34)</f>
        <v/>
      </c>
      <c r="D30" s="66" t="str">
        <f>IF('Data Entry'!F34="","",'Data Entry'!F34)</f>
        <v/>
      </c>
      <c r="E30" s="68"/>
      <c r="F30" s="68"/>
      <c r="G30" s="68"/>
      <c r="H30" s="68"/>
      <c r="I30" s="68"/>
      <c r="J30" s="68"/>
      <c r="K30" s="68"/>
      <c r="L30" s="68"/>
      <c r="M30" s="68"/>
      <c r="N30" s="68"/>
      <c r="O30" s="68"/>
      <c r="P30" s="68"/>
      <c r="Q30" s="68"/>
      <c r="R30" s="68"/>
      <c r="S30" s="68"/>
      <c r="T30" s="68"/>
      <c r="U30" s="68"/>
      <c r="V30" s="68"/>
      <c r="W30" s="68"/>
      <c r="X30" s="68"/>
      <c r="Y30" s="67">
        <f t="shared" si="0"/>
        <v>0</v>
      </c>
      <c r="Z30" s="67">
        <f t="shared" si="1"/>
        <v>0</v>
      </c>
      <c r="AA30" s="67">
        <f t="shared" si="2"/>
        <v>0</v>
      </c>
      <c r="AB30" s="256">
        <f t="shared" si="3"/>
        <v>0</v>
      </c>
      <c r="AC30" s="21">
        <f t="shared" si="4"/>
        <v>0</v>
      </c>
      <c r="AD30" s="21" t="str">
        <f t="shared" si="5"/>
        <v>E</v>
      </c>
    </row>
    <row r="31" spans="1:30" ht="18">
      <c r="A31" s="56">
        <f>IF('Data Entry'!A35="","",'Data Entry'!A35)</f>
        <v>28</v>
      </c>
      <c r="B31" s="161" t="str">
        <f>IF('Data Entry'!B35="","",'Data Entry'!B35)</f>
        <v/>
      </c>
      <c r="C31" s="66" t="str">
        <f>IF('Data Entry'!C35="","",'Data Entry'!C35)</f>
        <v/>
      </c>
      <c r="D31" s="66" t="str">
        <f>IF('Data Entry'!F35="","",'Data Entry'!F35)</f>
        <v/>
      </c>
      <c r="E31" s="68"/>
      <c r="F31" s="68"/>
      <c r="G31" s="68"/>
      <c r="H31" s="68"/>
      <c r="I31" s="68"/>
      <c r="J31" s="68"/>
      <c r="K31" s="68"/>
      <c r="L31" s="68"/>
      <c r="M31" s="68"/>
      <c r="N31" s="68"/>
      <c r="O31" s="68"/>
      <c r="P31" s="68"/>
      <c r="Q31" s="68"/>
      <c r="R31" s="68"/>
      <c r="S31" s="68"/>
      <c r="T31" s="68"/>
      <c r="U31" s="68"/>
      <c r="V31" s="68"/>
      <c r="W31" s="68"/>
      <c r="X31" s="68"/>
      <c r="Y31" s="67">
        <f t="shared" si="0"/>
        <v>0</v>
      </c>
      <c r="Z31" s="67">
        <f t="shared" si="1"/>
        <v>0</v>
      </c>
      <c r="AA31" s="67">
        <f t="shared" si="2"/>
        <v>0</v>
      </c>
      <c r="AB31" s="256">
        <f t="shared" si="3"/>
        <v>0</v>
      </c>
      <c r="AC31" s="21">
        <f t="shared" si="4"/>
        <v>0</v>
      </c>
      <c r="AD31" s="21" t="str">
        <f t="shared" si="5"/>
        <v>E</v>
      </c>
    </row>
    <row r="32" spans="1:30" ht="18">
      <c r="A32" s="56">
        <f>IF('Data Entry'!A36="","",'Data Entry'!A36)</f>
        <v>29</v>
      </c>
      <c r="B32" s="161" t="str">
        <f>IF('Data Entry'!B36="","",'Data Entry'!B36)</f>
        <v/>
      </c>
      <c r="C32" s="66" t="str">
        <f>IF('Data Entry'!C36="","",'Data Entry'!C36)</f>
        <v/>
      </c>
      <c r="D32" s="66" t="str">
        <f>IF('Data Entry'!F36="","",'Data Entry'!F36)</f>
        <v/>
      </c>
      <c r="E32" s="68"/>
      <c r="F32" s="68"/>
      <c r="G32" s="68"/>
      <c r="H32" s="68"/>
      <c r="I32" s="68"/>
      <c r="J32" s="68"/>
      <c r="K32" s="68"/>
      <c r="L32" s="68"/>
      <c r="M32" s="68"/>
      <c r="N32" s="68"/>
      <c r="O32" s="68"/>
      <c r="P32" s="68"/>
      <c r="Q32" s="68"/>
      <c r="R32" s="68"/>
      <c r="S32" s="68"/>
      <c r="T32" s="68"/>
      <c r="U32" s="68"/>
      <c r="V32" s="68"/>
      <c r="W32" s="68"/>
      <c r="X32" s="68"/>
      <c r="Y32" s="67">
        <f t="shared" si="0"/>
        <v>0</v>
      </c>
      <c r="Z32" s="67">
        <f t="shared" si="1"/>
        <v>0</v>
      </c>
      <c r="AA32" s="67">
        <f t="shared" si="2"/>
        <v>0</v>
      </c>
      <c r="AB32" s="256">
        <f t="shared" si="3"/>
        <v>0</v>
      </c>
      <c r="AC32" s="21">
        <f t="shared" si="4"/>
        <v>0</v>
      </c>
      <c r="AD32" s="21" t="str">
        <f t="shared" si="5"/>
        <v>E</v>
      </c>
    </row>
    <row r="33" spans="1:30" ht="18">
      <c r="A33" s="56">
        <f>IF('Data Entry'!A37="","",'Data Entry'!A37)</f>
        <v>30</v>
      </c>
      <c r="B33" s="161" t="str">
        <f>IF('Data Entry'!B37="","",'Data Entry'!B37)</f>
        <v/>
      </c>
      <c r="C33" s="66" t="str">
        <f>IF('Data Entry'!C37="","",'Data Entry'!C37)</f>
        <v/>
      </c>
      <c r="D33" s="66" t="str">
        <f>IF('Data Entry'!F37="","",'Data Entry'!F37)</f>
        <v/>
      </c>
      <c r="E33" s="68"/>
      <c r="F33" s="68"/>
      <c r="G33" s="68"/>
      <c r="H33" s="68"/>
      <c r="I33" s="68"/>
      <c r="J33" s="68"/>
      <c r="K33" s="68"/>
      <c r="L33" s="68"/>
      <c r="M33" s="68"/>
      <c r="N33" s="68"/>
      <c r="O33" s="68"/>
      <c r="P33" s="68"/>
      <c r="Q33" s="68"/>
      <c r="R33" s="68"/>
      <c r="S33" s="68"/>
      <c r="T33" s="68"/>
      <c r="U33" s="68"/>
      <c r="V33" s="68"/>
      <c r="W33" s="68"/>
      <c r="X33" s="68"/>
      <c r="Y33" s="67">
        <f t="shared" si="0"/>
        <v>0</v>
      </c>
      <c r="Z33" s="67">
        <f t="shared" si="1"/>
        <v>0</v>
      </c>
      <c r="AA33" s="67">
        <f t="shared" si="2"/>
        <v>0</v>
      </c>
      <c r="AB33" s="256">
        <f t="shared" si="3"/>
        <v>0</v>
      </c>
      <c r="AC33" s="21">
        <f t="shared" si="4"/>
        <v>0</v>
      </c>
      <c r="AD33" s="21" t="str">
        <f t="shared" si="5"/>
        <v>E</v>
      </c>
    </row>
    <row r="34" spans="1:30" ht="18">
      <c r="A34" s="56">
        <f>IF('Data Entry'!A38="","",'Data Entry'!A38)</f>
        <v>31</v>
      </c>
      <c r="B34" s="161" t="str">
        <f>IF('Data Entry'!B38="","",'Data Entry'!B38)</f>
        <v/>
      </c>
      <c r="C34" s="66" t="str">
        <f>IF('Data Entry'!C38="","",'Data Entry'!C38)</f>
        <v/>
      </c>
      <c r="D34" s="66" t="str">
        <f>IF('Data Entry'!F38="","",'Data Entry'!F38)</f>
        <v/>
      </c>
      <c r="E34" s="68"/>
      <c r="F34" s="68"/>
      <c r="G34" s="68"/>
      <c r="H34" s="68"/>
      <c r="I34" s="68"/>
      <c r="J34" s="68"/>
      <c r="K34" s="68"/>
      <c r="L34" s="68"/>
      <c r="M34" s="68"/>
      <c r="N34" s="68"/>
      <c r="O34" s="68"/>
      <c r="P34" s="68"/>
      <c r="Q34" s="68"/>
      <c r="R34" s="68"/>
      <c r="S34" s="68"/>
      <c r="T34" s="68"/>
      <c r="U34" s="68"/>
      <c r="V34" s="68"/>
      <c r="W34" s="68"/>
      <c r="X34" s="68"/>
      <c r="Y34" s="67">
        <f t="shared" si="0"/>
        <v>0</v>
      </c>
      <c r="Z34" s="67">
        <f t="shared" si="1"/>
        <v>0</v>
      </c>
      <c r="AA34" s="67">
        <f t="shared" si="2"/>
        <v>0</v>
      </c>
      <c r="AB34" s="256">
        <f t="shared" si="3"/>
        <v>0</v>
      </c>
      <c r="AC34" s="21">
        <f t="shared" si="4"/>
        <v>0</v>
      </c>
      <c r="AD34" s="21" t="str">
        <f t="shared" si="5"/>
        <v>E</v>
      </c>
    </row>
    <row r="35" spans="1:30" ht="18">
      <c r="A35" s="56">
        <f>IF('Data Entry'!A39="","",'Data Entry'!A39)</f>
        <v>32</v>
      </c>
      <c r="B35" s="161" t="str">
        <f>IF('Data Entry'!B39="","",'Data Entry'!B39)</f>
        <v/>
      </c>
      <c r="C35" s="66" t="str">
        <f>IF('Data Entry'!C39="","",'Data Entry'!C39)</f>
        <v/>
      </c>
      <c r="D35" s="66" t="str">
        <f>IF('Data Entry'!F39="","",'Data Entry'!F39)</f>
        <v/>
      </c>
      <c r="E35" s="68"/>
      <c r="F35" s="68"/>
      <c r="G35" s="68"/>
      <c r="H35" s="68"/>
      <c r="I35" s="68"/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68"/>
      <c r="V35" s="68"/>
      <c r="W35" s="68"/>
      <c r="X35" s="68"/>
      <c r="Y35" s="67">
        <f t="shared" si="0"/>
        <v>0</v>
      </c>
      <c r="Z35" s="67">
        <f t="shared" si="1"/>
        <v>0</v>
      </c>
      <c r="AA35" s="67">
        <f t="shared" si="2"/>
        <v>0</v>
      </c>
      <c r="AB35" s="256">
        <f t="shared" si="3"/>
        <v>0</v>
      </c>
      <c r="AC35" s="21">
        <f t="shared" si="4"/>
        <v>0</v>
      </c>
      <c r="AD35" s="21" t="str">
        <f t="shared" si="5"/>
        <v>E</v>
      </c>
    </row>
    <row r="36" spans="1:30" ht="18">
      <c r="A36" s="56">
        <f>IF('Data Entry'!A40="","",'Data Entry'!A40)</f>
        <v>33</v>
      </c>
      <c r="B36" s="161" t="str">
        <f>IF('Data Entry'!B40="","",'Data Entry'!B40)</f>
        <v/>
      </c>
      <c r="C36" s="66" t="str">
        <f>IF('Data Entry'!C40="","",'Data Entry'!C40)</f>
        <v/>
      </c>
      <c r="D36" s="66" t="str">
        <f>IF('Data Entry'!F40="","",'Data Entry'!F40)</f>
        <v/>
      </c>
      <c r="E36" s="68"/>
      <c r="F36" s="68"/>
      <c r="G36" s="68"/>
      <c r="H36" s="68"/>
      <c r="I36" s="68"/>
      <c r="J36" s="68"/>
      <c r="K36" s="68"/>
      <c r="L36" s="68"/>
      <c r="M36" s="68"/>
      <c r="N36" s="68"/>
      <c r="O36" s="68"/>
      <c r="P36" s="68"/>
      <c r="Q36" s="68"/>
      <c r="R36" s="68"/>
      <c r="S36" s="68"/>
      <c r="T36" s="68"/>
      <c r="U36" s="68"/>
      <c r="V36" s="68"/>
      <c r="W36" s="68"/>
      <c r="X36" s="68"/>
      <c r="Y36" s="67">
        <f t="shared" si="0"/>
        <v>0</v>
      </c>
      <c r="Z36" s="67">
        <f t="shared" si="1"/>
        <v>0</v>
      </c>
      <c r="AA36" s="67">
        <f t="shared" si="2"/>
        <v>0</v>
      </c>
      <c r="AB36" s="256">
        <f t="shared" si="3"/>
        <v>0</v>
      </c>
      <c r="AC36" s="21">
        <f t="shared" si="4"/>
        <v>0</v>
      </c>
      <c r="AD36" s="21" t="str">
        <f t="shared" si="5"/>
        <v>E</v>
      </c>
    </row>
    <row r="37" spans="1:30" ht="18">
      <c r="A37" s="56">
        <f>IF('Data Entry'!A41="","",'Data Entry'!A41)</f>
        <v>34</v>
      </c>
      <c r="B37" s="161" t="str">
        <f>IF('Data Entry'!B41="","",'Data Entry'!B41)</f>
        <v/>
      </c>
      <c r="C37" s="66" t="str">
        <f>IF('Data Entry'!C41="","",'Data Entry'!C41)</f>
        <v/>
      </c>
      <c r="D37" s="66" t="str">
        <f>IF('Data Entry'!F41="","",'Data Entry'!F41)</f>
        <v/>
      </c>
      <c r="E37" s="68"/>
      <c r="F37" s="68"/>
      <c r="G37" s="68"/>
      <c r="H37" s="68"/>
      <c r="I37" s="68"/>
      <c r="J37" s="68"/>
      <c r="K37" s="68"/>
      <c r="L37" s="68"/>
      <c r="M37" s="68"/>
      <c r="N37" s="68"/>
      <c r="O37" s="68"/>
      <c r="P37" s="68"/>
      <c r="Q37" s="68"/>
      <c r="R37" s="68"/>
      <c r="S37" s="68"/>
      <c r="T37" s="68"/>
      <c r="U37" s="68"/>
      <c r="V37" s="68"/>
      <c r="W37" s="68"/>
      <c r="X37" s="68"/>
      <c r="Y37" s="67">
        <f t="shared" si="0"/>
        <v>0</v>
      </c>
      <c r="Z37" s="67">
        <f t="shared" si="1"/>
        <v>0</v>
      </c>
      <c r="AA37" s="67">
        <f t="shared" si="2"/>
        <v>0</v>
      </c>
      <c r="AB37" s="256">
        <f t="shared" si="3"/>
        <v>0</v>
      </c>
      <c r="AC37" s="21">
        <f t="shared" si="4"/>
        <v>0</v>
      </c>
      <c r="AD37" s="21" t="str">
        <f t="shared" si="5"/>
        <v>E</v>
      </c>
    </row>
    <row r="38" spans="1:30" ht="18">
      <c r="A38" s="56">
        <f>IF('Data Entry'!A42="","",'Data Entry'!A42)</f>
        <v>35</v>
      </c>
      <c r="B38" s="161" t="str">
        <f>IF('Data Entry'!B42="","",'Data Entry'!B42)</f>
        <v/>
      </c>
      <c r="C38" s="66" t="str">
        <f>IF('Data Entry'!C42="","",'Data Entry'!C42)</f>
        <v/>
      </c>
      <c r="D38" s="66" t="str">
        <f>IF('Data Entry'!F42="","",'Data Entry'!F42)</f>
        <v/>
      </c>
      <c r="E38" s="68"/>
      <c r="F38" s="68"/>
      <c r="G38" s="68"/>
      <c r="H38" s="68"/>
      <c r="I38" s="68"/>
      <c r="J38" s="68"/>
      <c r="K38" s="68"/>
      <c r="L38" s="68"/>
      <c r="M38" s="68"/>
      <c r="N38" s="68"/>
      <c r="O38" s="68"/>
      <c r="P38" s="68"/>
      <c r="Q38" s="68"/>
      <c r="R38" s="68"/>
      <c r="S38" s="68"/>
      <c r="T38" s="68"/>
      <c r="U38" s="68"/>
      <c r="V38" s="68"/>
      <c r="W38" s="68"/>
      <c r="X38" s="68"/>
      <c r="Y38" s="67">
        <f t="shared" si="0"/>
        <v>0</v>
      </c>
      <c r="Z38" s="67">
        <f t="shared" si="1"/>
        <v>0</v>
      </c>
      <c r="AA38" s="67">
        <f t="shared" si="2"/>
        <v>0</v>
      </c>
      <c r="AB38" s="256">
        <f t="shared" si="3"/>
        <v>0</v>
      </c>
      <c r="AC38" s="21">
        <f t="shared" si="4"/>
        <v>0</v>
      </c>
      <c r="AD38" s="21" t="str">
        <f t="shared" si="5"/>
        <v>E</v>
      </c>
    </row>
    <row r="39" spans="1:30" ht="18">
      <c r="A39" s="56">
        <f>IF('Data Entry'!A43="","",'Data Entry'!A43)</f>
        <v>36</v>
      </c>
      <c r="B39" s="161" t="str">
        <f>IF('Data Entry'!B43="","",'Data Entry'!B43)</f>
        <v/>
      </c>
      <c r="C39" s="66" t="str">
        <f>IF('Data Entry'!C43="","",'Data Entry'!C43)</f>
        <v/>
      </c>
      <c r="D39" s="66" t="str">
        <f>IF('Data Entry'!F43="","",'Data Entry'!F43)</f>
        <v/>
      </c>
      <c r="E39" s="68"/>
      <c r="F39" s="68"/>
      <c r="G39" s="68"/>
      <c r="H39" s="68"/>
      <c r="I39" s="68"/>
      <c r="J39" s="68"/>
      <c r="K39" s="68"/>
      <c r="L39" s="68"/>
      <c r="M39" s="68"/>
      <c r="N39" s="68"/>
      <c r="O39" s="68"/>
      <c r="P39" s="68"/>
      <c r="Q39" s="68"/>
      <c r="R39" s="68"/>
      <c r="S39" s="68"/>
      <c r="T39" s="68"/>
      <c r="U39" s="68"/>
      <c r="V39" s="68"/>
      <c r="W39" s="68"/>
      <c r="X39" s="68"/>
      <c r="Y39" s="67">
        <f t="shared" si="0"/>
        <v>0</v>
      </c>
      <c r="Z39" s="67">
        <f t="shared" si="1"/>
        <v>0</v>
      </c>
      <c r="AA39" s="67">
        <f t="shared" si="2"/>
        <v>0</v>
      </c>
      <c r="AB39" s="256">
        <f t="shared" si="3"/>
        <v>0</v>
      </c>
      <c r="AC39" s="21">
        <f t="shared" si="4"/>
        <v>0</v>
      </c>
      <c r="AD39" s="21" t="str">
        <f t="shared" si="5"/>
        <v>E</v>
      </c>
    </row>
    <row r="40" spans="1:30" ht="18">
      <c r="A40" s="56">
        <f>IF('Data Entry'!A44="","",'Data Entry'!A44)</f>
        <v>37</v>
      </c>
      <c r="B40" s="161" t="str">
        <f>IF('Data Entry'!B44="","",'Data Entry'!B44)</f>
        <v/>
      </c>
      <c r="C40" s="66" t="str">
        <f>IF('Data Entry'!C44="","",'Data Entry'!C44)</f>
        <v/>
      </c>
      <c r="D40" s="66" t="str">
        <f>IF('Data Entry'!F44="","",'Data Entry'!F44)</f>
        <v/>
      </c>
      <c r="E40" s="68"/>
      <c r="F40" s="68"/>
      <c r="G40" s="68"/>
      <c r="H40" s="68"/>
      <c r="I40" s="68"/>
      <c r="J40" s="68"/>
      <c r="K40" s="68"/>
      <c r="L40" s="68"/>
      <c r="M40" s="68"/>
      <c r="N40" s="68"/>
      <c r="O40" s="68"/>
      <c r="P40" s="68"/>
      <c r="Q40" s="68"/>
      <c r="R40" s="68"/>
      <c r="S40" s="68"/>
      <c r="T40" s="68"/>
      <c r="U40" s="68"/>
      <c r="V40" s="68"/>
      <c r="W40" s="68"/>
      <c r="X40" s="68"/>
      <c r="Y40" s="67">
        <f t="shared" si="0"/>
        <v>0</v>
      </c>
      <c r="Z40" s="67">
        <f t="shared" si="1"/>
        <v>0</v>
      </c>
      <c r="AA40" s="67">
        <f t="shared" si="2"/>
        <v>0</v>
      </c>
      <c r="AB40" s="256">
        <f t="shared" si="3"/>
        <v>0</v>
      </c>
      <c r="AC40" s="21">
        <f t="shared" si="4"/>
        <v>0</v>
      </c>
      <c r="AD40" s="21" t="str">
        <f t="shared" si="5"/>
        <v>E</v>
      </c>
    </row>
    <row r="41" spans="1:30" ht="18">
      <c r="A41" s="56">
        <f>IF('Data Entry'!A45="","",'Data Entry'!A45)</f>
        <v>38</v>
      </c>
      <c r="B41" s="161" t="str">
        <f>IF('Data Entry'!B45="","",'Data Entry'!B45)</f>
        <v/>
      </c>
      <c r="C41" s="66" t="str">
        <f>IF('Data Entry'!C45="","",'Data Entry'!C45)</f>
        <v/>
      </c>
      <c r="D41" s="66" t="str">
        <f>IF('Data Entry'!F45="","",'Data Entry'!F45)</f>
        <v/>
      </c>
      <c r="E41" s="68"/>
      <c r="F41" s="68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68"/>
      <c r="R41" s="68"/>
      <c r="S41" s="68"/>
      <c r="T41" s="68"/>
      <c r="U41" s="68"/>
      <c r="V41" s="68"/>
      <c r="W41" s="68"/>
      <c r="X41" s="68"/>
      <c r="Y41" s="67">
        <f t="shared" si="0"/>
        <v>0</v>
      </c>
      <c r="Z41" s="67">
        <f t="shared" si="1"/>
        <v>0</v>
      </c>
      <c r="AA41" s="67">
        <f t="shared" si="2"/>
        <v>0</v>
      </c>
      <c r="AB41" s="256">
        <f t="shared" si="3"/>
        <v>0</v>
      </c>
      <c r="AC41" s="21">
        <f t="shared" si="4"/>
        <v>0</v>
      </c>
      <c r="AD41" s="21" t="str">
        <f t="shared" si="5"/>
        <v>E</v>
      </c>
    </row>
    <row r="42" spans="1:30" ht="18">
      <c r="A42" s="56">
        <f>IF('Data Entry'!A46="","",'Data Entry'!A46)</f>
        <v>39</v>
      </c>
      <c r="B42" s="161" t="str">
        <f>IF('Data Entry'!B46="","",'Data Entry'!B46)</f>
        <v/>
      </c>
      <c r="C42" s="66" t="str">
        <f>IF('Data Entry'!C46="","",'Data Entry'!C46)</f>
        <v/>
      </c>
      <c r="D42" s="66" t="str">
        <f>IF('Data Entry'!F46="","",'Data Entry'!F46)</f>
        <v/>
      </c>
      <c r="E42" s="68"/>
      <c r="F42" s="68"/>
      <c r="G42" s="68"/>
      <c r="H42" s="68"/>
      <c r="I42" s="68"/>
      <c r="J42" s="68"/>
      <c r="K42" s="68"/>
      <c r="L42" s="68"/>
      <c r="M42" s="68"/>
      <c r="N42" s="68"/>
      <c r="O42" s="68"/>
      <c r="P42" s="68"/>
      <c r="Q42" s="68"/>
      <c r="R42" s="68"/>
      <c r="S42" s="68"/>
      <c r="T42" s="68"/>
      <c r="U42" s="68"/>
      <c r="V42" s="68"/>
      <c r="W42" s="68"/>
      <c r="X42" s="68"/>
      <c r="Y42" s="67">
        <f t="shared" si="0"/>
        <v>0</v>
      </c>
      <c r="Z42" s="67">
        <f t="shared" si="1"/>
        <v>0</v>
      </c>
      <c r="AA42" s="67">
        <f t="shared" si="2"/>
        <v>0</v>
      </c>
      <c r="AB42" s="256">
        <f t="shared" si="3"/>
        <v>0</v>
      </c>
      <c r="AC42" s="21">
        <f t="shared" si="4"/>
        <v>0</v>
      </c>
      <c r="AD42" s="21" t="str">
        <f t="shared" si="5"/>
        <v>E</v>
      </c>
    </row>
    <row r="43" spans="1:30" ht="18">
      <c r="A43" s="56">
        <f>IF('Data Entry'!A47="","",'Data Entry'!A47)</f>
        <v>40</v>
      </c>
      <c r="B43" s="161" t="str">
        <f>IF('Data Entry'!B47="","",'Data Entry'!B47)</f>
        <v/>
      </c>
      <c r="C43" s="66" t="str">
        <f>IF('Data Entry'!C47="","",'Data Entry'!C47)</f>
        <v/>
      </c>
      <c r="D43" s="66" t="str">
        <f>IF('Data Entry'!F47="","",'Data Entry'!F47)</f>
        <v/>
      </c>
      <c r="E43" s="68"/>
      <c r="F43" s="68"/>
      <c r="G43" s="68"/>
      <c r="H43" s="68"/>
      <c r="I43" s="68"/>
      <c r="J43" s="68"/>
      <c r="K43" s="68"/>
      <c r="L43" s="68"/>
      <c r="M43" s="68"/>
      <c r="N43" s="68"/>
      <c r="O43" s="68"/>
      <c r="P43" s="68"/>
      <c r="Q43" s="68"/>
      <c r="R43" s="68"/>
      <c r="S43" s="68"/>
      <c r="T43" s="68"/>
      <c r="U43" s="68"/>
      <c r="V43" s="68"/>
      <c r="W43" s="68"/>
      <c r="X43" s="68"/>
      <c r="Y43" s="67">
        <f t="shared" si="0"/>
        <v>0</v>
      </c>
      <c r="Z43" s="67">
        <f t="shared" si="1"/>
        <v>0</v>
      </c>
      <c r="AA43" s="67">
        <f t="shared" si="2"/>
        <v>0</v>
      </c>
      <c r="AB43" s="256">
        <f t="shared" si="3"/>
        <v>0</v>
      </c>
      <c r="AC43" s="21">
        <f t="shared" si="4"/>
        <v>0</v>
      </c>
      <c r="AD43" s="21" t="str">
        <f t="shared" si="5"/>
        <v>E</v>
      </c>
    </row>
    <row r="44" spans="1:30" ht="18">
      <c r="A44" s="56">
        <f>IF('Data Entry'!A48="","",'Data Entry'!A48)</f>
        <v>41</v>
      </c>
      <c r="B44" s="161" t="str">
        <f>IF('Data Entry'!B48="","",'Data Entry'!B48)</f>
        <v/>
      </c>
      <c r="C44" s="66" t="str">
        <f>IF('Data Entry'!C48="","",'Data Entry'!C48)</f>
        <v/>
      </c>
      <c r="D44" s="66" t="str">
        <f>IF('Data Entry'!F48="","",'Data Entry'!F48)</f>
        <v/>
      </c>
      <c r="E44" s="68"/>
      <c r="F44" s="68"/>
      <c r="G44" s="68"/>
      <c r="H44" s="68"/>
      <c r="I44" s="68"/>
      <c r="J44" s="68"/>
      <c r="K44" s="68"/>
      <c r="L44" s="68"/>
      <c r="M44" s="68"/>
      <c r="N44" s="68"/>
      <c r="O44" s="68"/>
      <c r="P44" s="68"/>
      <c r="Q44" s="68"/>
      <c r="R44" s="68"/>
      <c r="S44" s="68"/>
      <c r="T44" s="68"/>
      <c r="U44" s="68"/>
      <c r="V44" s="68"/>
      <c r="W44" s="68"/>
      <c r="X44" s="68"/>
      <c r="Y44" s="67">
        <f t="shared" si="0"/>
        <v>0</v>
      </c>
      <c r="Z44" s="67">
        <f t="shared" si="1"/>
        <v>0</v>
      </c>
      <c r="AA44" s="67">
        <f t="shared" si="2"/>
        <v>0</v>
      </c>
      <c r="AB44" s="256">
        <f t="shared" si="3"/>
        <v>0</v>
      </c>
      <c r="AC44" s="21">
        <f t="shared" si="4"/>
        <v>0</v>
      </c>
      <c r="AD44" s="21" t="str">
        <f t="shared" si="5"/>
        <v>E</v>
      </c>
    </row>
    <row r="45" spans="1:30" ht="18">
      <c r="A45" s="56">
        <f>IF('Data Entry'!A49="","",'Data Entry'!A49)</f>
        <v>42</v>
      </c>
      <c r="B45" s="161" t="str">
        <f>IF('Data Entry'!B49="","",'Data Entry'!B49)</f>
        <v/>
      </c>
      <c r="C45" s="66" t="str">
        <f>IF('Data Entry'!C49="","",'Data Entry'!C49)</f>
        <v/>
      </c>
      <c r="D45" s="66" t="str">
        <f>IF('Data Entry'!F49="","",'Data Entry'!F49)</f>
        <v/>
      </c>
      <c r="E45" s="68"/>
      <c r="F45" s="68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8"/>
      <c r="R45" s="68"/>
      <c r="S45" s="68"/>
      <c r="T45" s="68"/>
      <c r="U45" s="68"/>
      <c r="V45" s="68"/>
      <c r="W45" s="68"/>
      <c r="X45" s="68"/>
      <c r="Y45" s="67">
        <f t="shared" si="0"/>
        <v>0</v>
      </c>
      <c r="Z45" s="67">
        <f t="shared" si="1"/>
        <v>0</v>
      </c>
      <c r="AA45" s="67">
        <f t="shared" si="2"/>
        <v>0</v>
      </c>
      <c r="AB45" s="256">
        <f t="shared" si="3"/>
        <v>0</v>
      </c>
      <c r="AC45" s="21">
        <f t="shared" si="4"/>
        <v>0</v>
      </c>
      <c r="AD45" s="21" t="str">
        <f t="shared" si="5"/>
        <v>E</v>
      </c>
    </row>
    <row r="46" spans="1:30" ht="18">
      <c r="A46" s="56">
        <f>IF('Data Entry'!A50="","",'Data Entry'!A50)</f>
        <v>43</v>
      </c>
      <c r="B46" s="161" t="str">
        <f>IF('Data Entry'!B50="","",'Data Entry'!B50)</f>
        <v/>
      </c>
      <c r="C46" s="66" t="str">
        <f>IF('Data Entry'!C50="","",'Data Entry'!C50)</f>
        <v/>
      </c>
      <c r="D46" s="66" t="str">
        <f>IF('Data Entry'!F50="","",'Data Entry'!F50)</f>
        <v/>
      </c>
      <c r="E46" s="68"/>
      <c r="F46" s="68"/>
      <c r="G46" s="68"/>
      <c r="H46" s="68"/>
      <c r="I46" s="68"/>
      <c r="J46" s="68"/>
      <c r="K46" s="68"/>
      <c r="L46" s="68"/>
      <c r="M46" s="68"/>
      <c r="N46" s="68"/>
      <c r="O46" s="68"/>
      <c r="P46" s="68"/>
      <c r="Q46" s="68"/>
      <c r="R46" s="68"/>
      <c r="S46" s="68"/>
      <c r="T46" s="68"/>
      <c r="U46" s="68"/>
      <c r="V46" s="68"/>
      <c r="W46" s="68"/>
      <c r="X46" s="68"/>
      <c r="Y46" s="67">
        <f t="shared" si="0"/>
        <v>0</v>
      </c>
      <c r="Z46" s="67">
        <f t="shared" si="1"/>
        <v>0</v>
      </c>
      <c r="AA46" s="67">
        <f t="shared" si="2"/>
        <v>0</v>
      </c>
      <c r="AB46" s="256">
        <f t="shared" si="3"/>
        <v>0</v>
      </c>
      <c r="AC46" s="21">
        <f t="shared" si="4"/>
        <v>0</v>
      </c>
      <c r="AD46" s="21" t="str">
        <f t="shared" si="5"/>
        <v>E</v>
      </c>
    </row>
    <row r="47" spans="1:30" ht="18">
      <c r="A47" s="56">
        <f>IF('Data Entry'!A51="","",'Data Entry'!A51)</f>
        <v>44</v>
      </c>
      <c r="B47" s="161" t="str">
        <f>IF('Data Entry'!B51="","",'Data Entry'!B51)</f>
        <v/>
      </c>
      <c r="C47" s="66" t="str">
        <f>IF('Data Entry'!C51="","",'Data Entry'!C51)</f>
        <v/>
      </c>
      <c r="D47" s="66" t="str">
        <f>IF('Data Entry'!F51="","",'Data Entry'!F51)</f>
        <v/>
      </c>
      <c r="E47" s="68"/>
      <c r="F47" s="68"/>
      <c r="G47" s="68"/>
      <c r="H47" s="68"/>
      <c r="I47" s="68"/>
      <c r="J47" s="68"/>
      <c r="K47" s="68"/>
      <c r="L47" s="68"/>
      <c r="M47" s="68"/>
      <c r="N47" s="68"/>
      <c r="O47" s="68"/>
      <c r="P47" s="68"/>
      <c r="Q47" s="68"/>
      <c r="R47" s="68"/>
      <c r="S47" s="68"/>
      <c r="T47" s="68"/>
      <c r="U47" s="68"/>
      <c r="V47" s="68"/>
      <c r="W47" s="68"/>
      <c r="X47" s="68"/>
      <c r="Y47" s="67">
        <f t="shared" si="0"/>
        <v>0</v>
      </c>
      <c r="Z47" s="67">
        <f t="shared" si="1"/>
        <v>0</v>
      </c>
      <c r="AA47" s="67">
        <f t="shared" si="2"/>
        <v>0</v>
      </c>
      <c r="AB47" s="256">
        <f t="shared" si="3"/>
        <v>0</v>
      </c>
      <c r="AC47" s="21">
        <f t="shared" si="4"/>
        <v>0</v>
      </c>
      <c r="AD47" s="21" t="str">
        <f t="shared" si="5"/>
        <v>E</v>
      </c>
    </row>
    <row r="48" spans="1:30" ht="18">
      <c r="A48" s="56">
        <f>IF('Data Entry'!A52="","",'Data Entry'!A52)</f>
        <v>45</v>
      </c>
      <c r="B48" s="161" t="str">
        <f>IF('Data Entry'!B52="","",'Data Entry'!B52)</f>
        <v/>
      </c>
      <c r="C48" s="66" t="str">
        <f>IF('Data Entry'!C52="","",'Data Entry'!C52)</f>
        <v/>
      </c>
      <c r="D48" s="66" t="str">
        <f>IF('Data Entry'!F52="","",'Data Entry'!F52)</f>
        <v/>
      </c>
      <c r="E48" s="68"/>
      <c r="F48" s="68"/>
      <c r="G48" s="68"/>
      <c r="H48" s="68"/>
      <c r="I48" s="68"/>
      <c r="J48" s="68"/>
      <c r="K48" s="68"/>
      <c r="L48" s="68"/>
      <c r="M48" s="68"/>
      <c r="N48" s="68"/>
      <c r="O48" s="68"/>
      <c r="P48" s="68"/>
      <c r="Q48" s="68"/>
      <c r="R48" s="68"/>
      <c r="S48" s="68"/>
      <c r="T48" s="68"/>
      <c r="U48" s="68"/>
      <c r="V48" s="68"/>
      <c r="W48" s="68"/>
      <c r="X48" s="68"/>
      <c r="Y48" s="67">
        <f t="shared" si="0"/>
        <v>0</v>
      </c>
      <c r="Z48" s="67">
        <f t="shared" si="1"/>
        <v>0</v>
      </c>
      <c r="AA48" s="67">
        <f t="shared" si="2"/>
        <v>0</v>
      </c>
      <c r="AB48" s="256">
        <f t="shared" si="3"/>
        <v>0</v>
      </c>
      <c r="AC48" s="21">
        <f t="shared" si="4"/>
        <v>0</v>
      </c>
      <c r="AD48" s="21" t="str">
        <f t="shared" si="5"/>
        <v>E</v>
      </c>
    </row>
    <row r="49" spans="1:30" ht="18">
      <c r="A49" s="56">
        <f>IF('Data Entry'!A53="","",'Data Entry'!A53)</f>
        <v>46</v>
      </c>
      <c r="B49" s="161" t="str">
        <f>IF('Data Entry'!B53="","",'Data Entry'!B53)</f>
        <v/>
      </c>
      <c r="C49" s="66" t="str">
        <f>IF('Data Entry'!C53="","",'Data Entry'!C53)</f>
        <v/>
      </c>
      <c r="D49" s="66" t="str">
        <f>IF('Data Entry'!F53="","",'Data Entry'!F53)</f>
        <v/>
      </c>
      <c r="E49" s="68"/>
      <c r="F49" s="68"/>
      <c r="G49" s="68"/>
      <c r="H49" s="68"/>
      <c r="I49" s="68"/>
      <c r="J49" s="68"/>
      <c r="K49" s="68"/>
      <c r="L49" s="68"/>
      <c r="M49" s="68"/>
      <c r="N49" s="68"/>
      <c r="O49" s="68"/>
      <c r="P49" s="68"/>
      <c r="Q49" s="68"/>
      <c r="R49" s="68"/>
      <c r="S49" s="68"/>
      <c r="T49" s="68"/>
      <c r="U49" s="68"/>
      <c r="V49" s="68"/>
      <c r="W49" s="68"/>
      <c r="X49" s="68"/>
      <c r="Y49" s="67">
        <f t="shared" si="0"/>
        <v>0</v>
      </c>
      <c r="Z49" s="67">
        <f t="shared" si="1"/>
        <v>0</v>
      </c>
      <c r="AA49" s="67">
        <f t="shared" si="2"/>
        <v>0</v>
      </c>
      <c r="AB49" s="256">
        <f t="shared" si="3"/>
        <v>0</v>
      </c>
      <c r="AC49" s="21">
        <f t="shared" si="4"/>
        <v>0</v>
      </c>
      <c r="AD49" s="21" t="str">
        <f t="shared" si="5"/>
        <v>E</v>
      </c>
    </row>
    <row r="50" spans="1:30" ht="18">
      <c r="A50" s="56">
        <f>IF('Data Entry'!A54="","",'Data Entry'!A54)</f>
        <v>47</v>
      </c>
      <c r="B50" s="161" t="str">
        <f>IF('Data Entry'!B54="","",'Data Entry'!B54)</f>
        <v/>
      </c>
      <c r="C50" s="66" t="str">
        <f>IF('Data Entry'!C54="","",'Data Entry'!C54)</f>
        <v/>
      </c>
      <c r="D50" s="66" t="str">
        <f>IF('Data Entry'!F54="","",'Data Entry'!F54)</f>
        <v/>
      </c>
      <c r="E50" s="68"/>
      <c r="F50" s="68"/>
      <c r="G50" s="68"/>
      <c r="H50" s="68"/>
      <c r="I50" s="68"/>
      <c r="J50" s="68"/>
      <c r="K50" s="68"/>
      <c r="L50" s="68"/>
      <c r="M50" s="68"/>
      <c r="N50" s="68"/>
      <c r="O50" s="68"/>
      <c r="P50" s="68"/>
      <c r="Q50" s="68"/>
      <c r="R50" s="68"/>
      <c r="S50" s="68"/>
      <c r="T50" s="68"/>
      <c r="U50" s="68"/>
      <c r="V50" s="68"/>
      <c r="W50" s="68"/>
      <c r="X50" s="68"/>
      <c r="Y50" s="67">
        <f t="shared" si="0"/>
        <v>0</v>
      </c>
      <c r="Z50" s="67">
        <f t="shared" si="1"/>
        <v>0</v>
      </c>
      <c r="AA50" s="67">
        <f t="shared" si="2"/>
        <v>0</v>
      </c>
      <c r="AB50" s="256">
        <f t="shared" si="3"/>
        <v>0</v>
      </c>
      <c r="AC50" s="21">
        <f t="shared" si="4"/>
        <v>0</v>
      </c>
      <c r="AD50" s="21" t="str">
        <f t="shared" si="5"/>
        <v>E</v>
      </c>
    </row>
    <row r="51" spans="1:30" ht="18">
      <c r="A51" s="56">
        <f>IF('Data Entry'!A55="","",'Data Entry'!A55)</f>
        <v>48</v>
      </c>
      <c r="B51" s="161" t="str">
        <f>IF('Data Entry'!B55="","",'Data Entry'!B55)</f>
        <v/>
      </c>
      <c r="C51" s="66" t="str">
        <f>IF('Data Entry'!C55="","",'Data Entry'!C55)</f>
        <v/>
      </c>
      <c r="D51" s="66" t="str">
        <f>IF('Data Entry'!F55="","",'Data Entry'!F55)</f>
        <v/>
      </c>
      <c r="E51" s="68"/>
      <c r="F51" s="68"/>
      <c r="G51" s="68"/>
      <c r="H51" s="68"/>
      <c r="I51" s="68"/>
      <c r="J51" s="68"/>
      <c r="K51" s="68"/>
      <c r="L51" s="68"/>
      <c r="M51" s="68"/>
      <c r="N51" s="68"/>
      <c r="O51" s="68"/>
      <c r="P51" s="68"/>
      <c r="Q51" s="68"/>
      <c r="R51" s="68"/>
      <c r="S51" s="68"/>
      <c r="T51" s="68"/>
      <c r="U51" s="68"/>
      <c r="V51" s="68"/>
      <c r="W51" s="68"/>
      <c r="X51" s="68"/>
      <c r="Y51" s="67">
        <f t="shared" si="0"/>
        <v>0</v>
      </c>
      <c r="Z51" s="67">
        <f t="shared" si="1"/>
        <v>0</v>
      </c>
      <c r="AA51" s="67">
        <f t="shared" si="2"/>
        <v>0</v>
      </c>
      <c r="AB51" s="256">
        <f t="shared" si="3"/>
        <v>0</v>
      </c>
      <c r="AC51" s="21">
        <f t="shared" si="4"/>
        <v>0</v>
      </c>
      <c r="AD51" s="21" t="str">
        <f t="shared" si="5"/>
        <v>E</v>
      </c>
    </row>
    <row r="52" spans="1:30" ht="18">
      <c r="A52" s="56">
        <f>IF('Data Entry'!A56="","",'Data Entry'!A56)</f>
        <v>49</v>
      </c>
      <c r="B52" s="161" t="str">
        <f>IF('Data Entry'!B56="","",'Data Entry'!B56)</f>
        <v/>
      </c>
      <c r="C52" s="66" t="str">
        <f>IF('Data Entry'!C56="","",'Data Entry'!C56)</f>
        <v/>
      </c>
      <c r="D52" s="66" t="str">
        <f>IF('Data Entry'!F56="","",'Data Entry'!F56)</f>
        <v/>
      </c>
      <c r="E52" s="68"/>
      <c r="F52" s="68"/>
      <c r="G52" s="68"/>
      <c r="H52" s="68"/>
      <c r="I52" s="68"/>
      <c r="J52" s="68"/>
      <c r="K52" s="68"/>
      <c r="L52" s="68"/>
      <c r="M52" s="68"/>
      <c r="N52" s="68"/>
      <c r="O52" s="68"/>
      <c r="P52" s="68"/>
      <c r="Q52" s="68"/>
      <c r="R52" s="68"/>
      <c r="S52" s="68"/>
      <c r="T52" s="68"/>
      <c r="U52" s="68"/>
      <c r="V52" s="68"/>
      <c r="W52" s="68"/>
      <c r="X52" s="68"/>
      <c r="Y52" s="67">
        <f t="shared" si="0"/>
        <v>0</v>
      </c>
      <c r="Z52" s="67">
        <f t="shared" si="1"/>
        <v>0</v>
      </c>
      <c r="AA52" s="67">
        <f t="shared" si="2"/>
        <v>0</v>
      </c>
      <c r="AB52" s="256">
        <f t="shared" si="3"/>
        <v>0</v>
      </c>
      <c r="AC52" s="21">
        <f t="shared" si="4"/>
        <v>0</v>
      </c>
      <c r="AD52" s="21" t="str">
        <f t="shared" si="5"/>
        <v>E</v>
      </c>
    </row>
    <row r="53" spans="1:30" ht="18">
      <c r="A53" s="56">
        <f>IF('Data Entry'!A57="","",'Data Entry'!A57)</f>
        <v>50</v>
      </c>
      <c r="B53" s="161" t="str">
        <f>IF('Data Entry'!B57="","",'Data Entry'!B57)</f>
        <v/>
      </c>
      <c r="C53" s="66" t="str">
        <f>IF('Data Entry'!C57="","",'Data Entry'!C57)</f>
        <v/>
      </c>
      <c r="D53" s="66" t="str">
        <f>IF('Data Entry'!F57="","",'Data Entry'!F57)</f>
        <v/>
      </c>
      <c r="E53" s="68"/>
      <c r="F53" s="68"/>
      <c r="G53" s="68"/>
      <c r="H53" s="68"/>
      <c r="I53" s="68"/>
      <c r="J53" s="68"/>
      <c r="K53" s="68"/>
      <c r="L53" s="68"/>
      <c r="M53" s="68"/>
      <c r="N53" s="68"/>
      <c r="O53" s="68"/>
      <c r="P53" s="68"/>
      <c r="Q53" s="68"/>
      <c r="R53" s="68"/>
      <c r="S53" s="68"/>
      <c r="T53" s="68"/>
      <c r="U53" s="68"/>
      <c r="V53" s="68"/>
      <c r="W53" s="68"/>
      <c r="X53" s="68"/>
      <c r="Y53" s="67">
        <f t="shared" si="0"/>
        <v>0</v>
      </c>
      <c r="Z53" s="67">
        <f t="shared" si="1"/>
        <v>0</v>
      </c>
      <c r="AA53" s="67">
        <f t="shared" si="2"/>
        <v>0</v>
      </c>
      <c r="AB53" s="256">
        <f t="shared" si="3"/>
        <v>0</v>
      </c>
      <c r="AC53" s="21">
        <f t="shared" si="4"/>
        <v>0</v>
      </c>
      <c r="AD53" s="21" t="str">
        <f t="shared" si="5"/>
        <v>E</v>
      </c>
    </row>
    <row r="54" spans="1:30" ht="18">
      <c r="A54" s="56">
        <f>IF('Data Entry'!A58="","",'Data Entry'!A58)</f>
        <v>51</v>
      </c>
      <c r="B54" s="161" t="str">
        <f>IF('Data Entry'!B58="","",'Data Entry'!B58)</f>
        <v/>
      </c>
      <c r="C54" s="66" t="str">
        <f>IF('Data Entry'!C58="","",'Data Entry'!C58)</f>
        <v/>
      </c>
      <c r="D54" s="66" t="str">
        <f>IF('Data Entry'!F58="","",'Data Entry'!F58)</f>
        <v/>
      </c>
      <c r="E54" s="68"/>
      <c r="F54" s="68"/>
      <c r="G54" s="68"/>
      <c r="H54" s="68"/>
      <c r="I54" s="68"/>
      <c r="J54" s="68"/>
      <c r="K54" s="68"/>
      <c r="L54" s="68"/>
      <c r="M54" s="68"/>
      <c r="N54" s="68"/>
      <c r="O54" s="68"/>
      <c r="P54" s="68"/>
      <c r="Q54" s="68"/>
      <c r="R54" s="68"/>
      <c r="S54" s="68"/>
      <c r="T54" s="68"/>
      <c r="U54" s="68"/>
      <c r="V54" s="68"/>
      <c r="W54" s="68"/>
      <c r="X54" s="68"/>
      <c r="Y54" s="67">
        <f t="shared" si="0"/>
        <v>0</v>
      </c>
      <c r="Z54" s="67">
        <f t="shared" si="1"/>
        <v>0</v>
      </c>
      <c r="AA54" s="67">
        <f t="shared" si="2"/>
        <v>0</v>
      </c>
      <c r="AB54" s="256">
        <f t="shared" si="3"/>
        <v>0</v>
      </c>
      <c r="AC54" s="21">
        <f t="shared" si="4"/>
        <v>0</v>
      </c>
      <c r="AD54" s="21" t="str">
        <f t="shared" si="5"/>
        <v>E</v>
      </c>
    </row>
    <row r="55" spans="1:30" ht="18">
      <c r="A55" s="56">
        <f>IF('Data Entry'!A59="","",'Data Entry'!A59)</f>
        <v>52</v>
      </c>
      <c r="B55" s="161" t="str">
        <f>IF('Data Entry'!B59="","",'Data Entry'!B59)</f>
        <v/>
      </c>
      <c r="C55" s="66" t="str">
        <f>IF('Data Entry'!C59="","",'Data Entry'!C59)</f>
        <v/>
      </c>
      <c r="D55" s="66" t="str">
        <f>IF('Data Entry'!F59="","",'Data Entry'!F59)</f>
        <v/>
      </c>
      <c r="E55" s="68"/>
      <c r="F55" s="68"/>
      <c r="G55" s="68"/>
      <c r="H55" s="68"/>
      <c r="I55" s="68"/>
      <c r="J55" s="68"/>
      <c r="K55" s="68"/>
      <c r="L55" s="68"/>
      <c r="M55" s="68"/>
      <c r="N55" s="68"/>
      <c r="O55" s="68"/>
      <c r="P55" s="68"/>
      <c r="Q55" s="68"/>
      <c r="R55" s="68"/>
      <c r="S55" s="68"/>
      <c r="T55" s="68"/>
      <c r="U55" s="68"/>
      <c r="V55" s="68"/>
      <c r="W55" s="68"/>
      <c r="X55" s="68"/>
      <c r="Y55" s="67">
        <f t="shared" si="0"/>
        <v>0</v>
      </c>
      <c r="Z55" s="67">
        <f t="shared" si="1"/>
        <v>0</v>
      </c>
      <c r="AA55" s="67">
        <f t="shared" si="2"/>
        <v>0</v>
      </c>
      <c r="AB55" s="256">
        <f t="shared" si="3"/>
        <v>0</v>
      </c>
      <c r="AC55" s="21">
        <f t="shared" si="4"/>
        <v>0</v>
      </c>
      <c r="AD55" s="21" t="str">
        <f t="shared" si="5"/>
        <v>E</v>
      </c>
    </row>
    <row r="56" spans="1:30" ht="18">
      <c r="A56" s="56">
        <f>IF('Data Entry'!A60="","",'Data Entry'!A60)</f>
        <v>53</v>
      </c>
      <c r="B56" s="161" t="str">
        <f>IF('Data Entry'!B60="","",'Data Entry'!B60)</f>
        <v/>
      </c>
      <c r="C56" s="66" t="str">
        <f>IF('Data Entry'!C60="","",'Data Entry'!C60)</f>
        <v/>
      </c>
      <c r="D56" s="66" t="str">
        <f>IF('Data Entry'!F60="","",'Data Entry'!F60)</f>
        <v/>
      </c>
      <c r="E56" s="68"/>
      <c r="F56" s="68"/>
      <c r="G56" s="68"/>
      <c r="H56" s="68"/>
      <c r="I56" s="68"/>
      <c r="J56" s="68"/>
      <c r="K56" s="68"/>
      <c r="L56" s="68"/>
      <c r="M56" s="68"/>
      <c r="N56" s="68"/>
      <c r="O56" s="68"/>
      <c r="P56" s="68"/>
      <c r="Q56" s="68"/>
      <c r="R56" s="68"/>
      <c r="S56" s="68"/>
      <c r="T56" s="68"/>
      <c r="U56" s="68"/>
      <c r="V56" s="68"/>
      <c r="W56" s="68"/>
      <c r="X56" s="68"/>
      <c r="Y56" s="67">
        <f t="shared" si="0"/>
        <v>0</v>
      </c>
      <c r="Z56" s="67">
        <f t="shared" si="1"/>
        <v>0</v>
      </c>
      <c r="AA56" s="67">
        <f t="shared" si="2"/>
        <v>0</v>
      </c>
      <c r="AB56" s="256">
        <f t="shared" si="3"/>
        <v>0</v>
      </c>
      <c r="AC56" s="21">
        <f t="shared" si="4"/>
        <v>0</v>
      </c>
      <c r="AD56" s="21" t="str">
        <f t="shared" si="5"/>
        <v>E</v>
      </c>
    </row>
    <row r="57" spans="1:30" ht="18">
      <c r="A57" s="56">
        <f>IF('Data Entry'!A61="","",'Data Entry'!A61)</f>
        <v>54</v>
      </c>
      <c r="B57" s="161" t="str">
        <f>IF('Data Entry'!B61="","",'Data Entry'!B61)</f>
        <v/>
      </c>
      <c r="C57" s="66" t="str">
        <f>IF('Data Entry'!C61="","",'Data Entry'!C61)</f>
        <v/>
      </c>
      <c r="D57" s="66" t="str">
        <f>IF('Data Entry'!F61="","",'Data Entry'!F61)</f>
        <v/>
      </c>
      <c r="E57" s="68"/>
      <c r="F57" s="68"/>
      <c r="G57" s="68"/>
      <c r="H57" s="68"/>
      <c r="I57" s="68"/>
      <c r="J57" s="68"/>
      <c r="K57" s="68"/>
      <c r="L57" s="68"/>
      <c r="M57" s="68"/>
      <c r="N57" s="68"/>
      <c r="O57" s="68"/>
      <c r="P57" s="68"/>
      <c r="Q57" s="68"/>
      <c r="R57" s="68"/>
      <c r="S57" s="68"/>
      <c r="T57" s="68"/>
      <c r="U57" s="68"/>
      <c r="V57" s="68"/>
      <c r="W57" s="68"/>
      <c r="X57" s="68"/>
      <c r="Y57" s="67">
        <f t="shared" si="0"/>
        <v>0</v>
      </c>
      <c r="Z57" s="67">
        <f t="shared" si="1"/>
        <v>0</v>
      </c>
      <c r="AA57" s="67">
        <f t="shared" si="2"/>
        <v>0</v>
      </c>
      <c r="AB57" s="256">
        <f t="shared" si="3"/>
        <v>0</v>
      </c>
      <c r="AC57" s="21">
        <f t="shared" si="4"/>
        <v>0</v>
      </c>
      <c r="AD57" s="21" t="str">
        <f t="shared" si="5"/>
        <v>E</v>
      </c>
    </row>
    <row r="58" spans="1:30" ht="18">
      <c r="A58" s="56">
        <f>IF('Data Entry'!A62="","",'Data Entry'!A62)</f>
        <v>55</v>
      </c>
      <c r="B58" s="161" t="str">
        <f>IF('Data Entry'!B62="","",'Data Entry'!B62)</f>
        <v/>
      </c>
      <c r="C58" s="66" t="str">
        <f>IF('Data Entry'!C62="","",'Data Entry'!C62)</f>
        <v/>
      </c>
      <c r="D58" s="66" t="str">
        <f>IF('Data Entry'!F62="","",'Data Entry'!F62)</f>
        <v/>
      </c>
      <c r="E58" s="68"/>
      <c r="F58" s="68"/>
      <c r="G58" s="68"/>
      <c r="H58" s="68"/>
      <c r="I58" s="68"/>
      <c r="J58" s="68"/>
      <c r="K58" s="68"/>
      <c r="L58" s="68"/>
      <c r="M58" s="68"/>
      <c r="N58" s="68"/>
      <c r="O58" s="68"/>
      <c r="P58" s="68"/>
      <c r="Q58" s="68"/>
      <c r="R58" s="68"/>
      <c r="S58" s="68"/>
      <c r="T58" s="68"/>
      <c r="U58" s="68"/>
      <c r="V58" s="68"/>
      <c r="W58" s="68"/>
      <c r="X58" s="68"/>
      <c r="Y58" s="67">
        <f t="shared" si="0"/>
        <v>0</v>
      </c>
      <c r="Z58" s="67">
        <f t="shared" si="1"/>
        <v>0</v>
      </c>
      <c r="AA58" s="67">
        <f t="shared" si="2"/>
        <v>0</v>
      </c>
      <c r="AB58" s="256">
        <f t="shared" si="3"/>
        <v>0</v>
      </c>
      <c r="AC58" s="21">
        <f t="shared" si="4"/>
        <v>0</v>
      </c>
      <c r="AD58" s="21" t="str">
        <f t="shared" si="5"/>
        <v>E</v>
      </c>
    </row>
    <row r="59" spans="1:30" ht="18">
      <c r="A59" s="56">
        <f>IF('Data Entry'!A63="","",'Data Entry'!A63)</f>
        <v>56</v>
      </c>
      <c r="B59" s="161" t="str">
        <f>IF('Data Entry'!B63="","",'Data Entry'!B63)</f>
        <v/>
      </c>
      <c r="C59" s="66" t="str">
        <f>IF('Data Entry'!C63="","",'Data Entry'!C63)</f>
        <v/>
      </c>
      <c r="D59" s="66" t="str">
        <f>IF('Data Entry'!F63="","",'Data Entry'!F63)</f>
        <v/>
      </c>
      <c r="E59" s="68"/>
      <c r="F59" s="68"/>
      <c r="G59" s="68"/>
      <c r="H59" s="68"/>
      <c r="I59" s="68"/>
      <c r="J59" s="68"/>
      <c r="K59" s="68"/>
      <c r="L59" s="68"/>
      <c r="M59" s="68"/>
      <c r="N59" s="68"/>
      <c r="O59" s="68"/>
      <c r="P59" s="68"/>
      <c r="Q59" s="68"/>
      <c r="R59" s="68"/>
      <c r="S59" s="68"/>
      <c r="T59" s="68"/>
      <c r="U59" s="68"/>
      <c r="V59" s="68"/>
      <c r="W59" s="68"/>
      <c r="X59" s="68"/>
      <c r="Y59" s="67">
        <f t="shared" si="0"/>
        <v>0</v>
      </c>
      <c r="Z59" s="67">
        <f t="shared" si="1"/>
        <v>0</v>
      </c>
      <c r="AA59" s="67">
        <f t="shared" si="2"/>
        <v>0</v>
      </c>
      <c r="AB59" s="256">
        <f t="shared" si="3"/>
        <v>0</v>
      </c>
      <c r="AC59" s="21">
        <f t="shared" si="4"/>
        <v>0</v>
      </c>
      <c r="AD59" s="21" t="str">
        <f t="shared" si="5"/>
        <v>E</v>
      </c>
    </row>
    <row r="60" spans="1:30" ht="18">
      <c r="A60" s="56">
        <f>IF('Data Entry'!A64="","",'Data Entry'!A64)</f>
        <v>57</v>
      </c>
      <c r="B60" s="161" t="str">
        <f>IF('Data Entry'!B64="","",'Data Entry'!B64)</f>
        <v/>
      </c>
      <c r="C60" s="66" t="str">
        <f>IF('Data Entry'!C64="","",'Data Entry'!C64)</f>
        <v/>
      </c>
      <c r="D60" s="66" t="str">
        <f>IF('Data Entry'!F64="","",'Data Entry'!F64)</f>
        <v/>
      </c>
      <c r="E60" s="68"/>
      <c r="F60" s="68"/>
      <c r="G60" s="68"/>
      <c r="H60" s="68"/>
      <c r="I60" s="68"/>
      <c r="J60" s="68"/>
      <c r="K60" s="68"/>
      <c r="L60" s="68"/>
      <c r="M60" s="68"/>
      <c r="N60" s="68"/>
      <c r="O60" s="68"/>
      <c r="P60" s="68"/>
      <c r="Q60" s="68"/>
      <c r="R60" s="68"/>
      <c r="S60" s="68"/>
      <c r="T60" s="68"/>
      <c r="U60" s="68"/>
      <c r="V60" s="68"/>
      <c r="W60" s="68"/>
      <c r="X60" s="68"/>
      <c r="Y60" s="67">
        <f t="shared" si="0"/>
        <v>0</v>
      </c>
      <c r="Z60" s="67">
        <f t="shared" si="1"/>
        <v>0</v>
      </c>
      <c r="AA60" s="67">
        <f t="shared" si="2"/>
        <v>0</v>
      </c>
      <c r="AB60" s="256">
        <f t="shared" si="3"/>
        <v>0</v>
      </c>
      <c r="AC60" s="21">
        <f t="shared" si="4"/>
        <v>0</v>
      </c>
      <c r="AD60" s="21" t="str">
        <f t="shared" si="5"/>
        <v>E</v>
      </c>
    </row>
    <row r="61" spans="1:30" ht="18">
      <c r="A61" s="56">
        <f>IF('Data Entry'!A65="","",'Data Entry'!A65)</f>
        <v>58</v>
      </c>
      <c r="B61" s="161" t="str">
        <f>IF('Data Entry'!B65="","",'Data Entry'!B65)</f>
        <v/>
      </c>
      <c r="C61" s="66" t="str">
        <f>IF('Data Entry'!C65="","",'Data Entry'!C65)</f>
        <v/>
      </c>
      <c r="D61" s="66" t="str">
        <f>IF('Data Entry'!F65="","",'Data Entry'!F65)</f>
        <v/>
      </c>
      <c r="E61" s="68"/>
      <c r="F61" s="68"/>
      <c r="G61" s="68"/>
      <c r="H61" s="68"/>
      <c r="I61" s="68"/>
      <c r="J61" s="68"/>
      <c r="K61" s="68"/>
      <c r="L61" s="68"/>
      <c r="M61" s="68"/>
      <c r="N61" s="68"/>
      <c r="O61" s="68"/>
      <c r="P61" s="68"/>
      <c r="Q61" s="68"/>
      <c r="R61" s="68"/>
      <c r="S61" s="68"/>
      <c r="T61" s="68"/>
      <c r="U61" s="68"/>
      <c r="V61" s="68"/>
      <c r="W61" s="68"/>
      <c r="X61" s="68"/>
      <c r="Y61" s="67">
        <f t="shared" si="0"/>
        <v>0</v>
      </c>
      <c r="Z61" s="67">
        <f t="shared" si="1"/>
        <v>0</v>
      </c>
      <c r="AA61" s="67">
        <f t="shared" si="2"/>
        <v>0</v>
      </c>
      <c r="AB61" s="256">
        <f t="shared" si="3"/>
        <v>0</v>
      </c>
      <c r="AC61" s="21">
        <f t="shared" si="4"/>
        <v>0</v>
      </c>
      <c r="AD61" s="21" t="str">
        <f t="shared" si="5"/>
        <v>E</v>
      </c>
    </row>
    <row r="62" spans="1:30" ht="18">
      <c r="A62" s="56">
        <f>IF('Data Entry'!A66="","",'Data Entry'!A66)</f>
        <v>59</v>
      </c>
      <c r="B62" s="161" t="str">
        <f>IF('Data Entry'!B66="","",'Data Entry'!B66)</f>
        <v/>
      </c>
      <c r="C62" s="66" t="str">
        <f>IF('Data Entry'!C66="","",'Data Entry'!C66)</f>
        <v/>
      </c>
      <c r="D62" s="66" t="str">
        <f>IF('Data Entry'!F66="","",'Data Entry'!F66)</f>
        <v/>
      </c>
      <c r="E62" s="68"/>
      <c r="F62" s="68"/>
      <c r="G62" s="68"/>
      <c r="H62" s="68"/>
      <c r="I62" s="68"/>
      <c r="J62" s="68"/>
      <c r="K62" s="68"/>
      <c r="L62" s="68"/>
      <c r="M62" s="68"/>
      <c r="N62" s="68"/>
      <c r="O62" s="68"/>
      <c r="P62" s="68"/>
      <c r="Q62" s="68"/>
      <c r="R62" s="68"/>
      <c r="S62" s="68"/>
      <c r="T62" s="68"/>
      <c r="U62" s="68"/>
      <c r="V62" s="68"/>
      <c r="W62" s="68"/>
      <c r="X62" s="68"/>
      <c r="Y62" s="67">
        <f t="shared" si="0"/>
        <v>0</v>
      </c>
      <c r="Z62" s="67">
        <f t="shared" si="1"/>
        <v>0</v>
      </c>
      <c r="AA62" s="67">
        <f t="shared" si="2"/>
        <v>0</v>
      </c>
      <c r="AB62" s="256">
        <f t="shared" si="3"/>
        <v>0</v>
      </c>
      <c r="AC62" s="21">
        <f t="shared" si="4"/>
        <v>0</v>
      </c>
      <c r="AD62" s="21" t="str">
        <f t="shared" si="5"/>
        <v>E</v>
      </c>
    </row>
    <row r="63" spans="1:30" ht="18">
      <c r="A63" s="56">
        <f>IF('Data Entry'!A67="","",'Data Entry'!A67)</f>
        <v>60</v>
      </c>
      <c r="B63" s="161" t="str">
        <f>IF('Data Entry'!B67="","",'Data Entry'!B67)</f>
        <v/>
      </c>
      <c r="C63" s="66" t="str">
        <f>IF('Data Entry'!C67="","",'Data Entry'!C67)</f>
        <v/>
      </c>
      <c r="D63" s="66" t="str">
        <f>IF('Data Entry'!F67="","",'Data Entry'!F67)</f>
        <v/>
      </c>
      <c r="E63" s="68"/>
      <c r="F63" s="68"/>
      <c r="G63" s="68"/>
      <c r="H63" s="68"/>
      <c r="I63" s="68"/>
      <c r="J63" s="68"/>
      <c r="K63" s="68"/>
      <c r="L63" s="68"/>
      <c r="M63" s="68"/>
      <c r="N63" s="68"/>
      <c r="O63" s="68"/>
      <c r="P63" s="68"/>
      <c r="Q63" s="68"/>
      <c r="R63" s="68"/>
      <c r="S63" s="68"/>
      <c r="T63" s="68"/>
      <c r="U63" s="68"/>
      <c r="V63" s="68"/>
      <c r="W63" s="68"/>
      <c r="X63" s="68"/>
      <c r="Y63" s="67">
        <f t="shared" si="0"/>
        <v>0</v>
      </c>
      <c r="Z63" s="67">
        <f t="shared" si="1"/>
        <v>0</v>
      </c>
      <c r="AA63" s="67">
        <f t="shared" si="2"/>
        <v>0</v>
      </c>
      <c r="AB63" s="256">
        <f t="shared" si="3"/>
        <v>0</v>
      </c>
      <c r="AC63" s="21">
        <f t="shared" si="4"/>
        <v>0</v>
      </c>
      <c r="AD63" s="21" t="str">
        <f t="shared" si="5"/>
        <v>E</v>
      </c>
    </row>
  </sheetData>
  <sheetProtection algorithmName="SHA-512" hashValue="m/TOJXxSRONRmDliDoA1uUIY3Vb4vjop6bqDP6GePyxLIAxcq1YJcVYz6lwJH9jKOBDVNBLDNCG81BLLHMVdZQ==" saltValue="nBIDO4qLD92OMXwMdfBeHw==" spinCount="100000" sheet="1" objects="1" scenarios="1" formatCells="0"/>
  <protectedRanges>
    <protectedRange sqref="E2:X2" name="Range2"/>
    <protectedRange sqref="E4:X63" name="Range1"/>
    <protectedRange sqref="AE1" name="Range3"/>
  </protectedRanges>
  <dataConsolidate/>
  <mergeCells count="6">
    <mergeCell ref="Y2:AA2"/>
    <mergeCell ref="A1:A3"/>
    <mergeCell ref="B1:B3"/>
    <mergeCell ref="C1:C3"/>
    <mergeCell ref="D1:D3"/>
    <mergeCell ref="E1:AA1"/>
  </mergeCells>
  <conditionalFormatting sqref="A4:AA63">
    <cfRule type="expression" dxfId="10" priority="3">
      <formula>$A4=""</formula>
    </cfRule>
  </conditionalFormatting>
  <conditionalFormatting sqref="E2:X2">
    <cfRule type="containsBlanks" dxfId="9" priority="1">
      <formula>LEN(TRIM(E2))=0</formula>
    </cfRule>
  </conditionalFormatting>
  <conditionalFormatting sqref="AE1">
    <cfRule type="containsBlanks" dxfId="8" priority="2">
      <formula>LEN(TRIM(AE1))=0</formula>
    </cfRule>
  </conditionalFormatting>
  <dataValidations count="3">
    <dataValidation type="list" allowBlank="1" showInputMessage="1" showErrorMessage="1" errorTitle="અયોગ્ય એન્ટ્રી" error="યોગ્ય વિકલ્પ પસંદ કરો." promptTitle="યોગ્ય જવાબ લખો." prompt="સારું = A_x000a_મધ્યમ   = B_x000a_સાધારણ = C" sqref="E4:X63" xr:uid="{57DCFA63-6272-400E-969C-1DC3F527EA74}">
      <formula1>"A,B,C"</formula1>
    </dataValidation>
    <dataValidation type="list" allowBlank="1" showInputMessage="1" showErrorMessage="1" sqref="AE1" xr:uid="{C2DE1DCA-FEAA-4D30-A76B-55E10A06A413}">
      <formula1>"1"</formula1>
    </dataValidation>
    <dataValidation allowBlank="1" showInputMessage="1" showErrorMessage="1" promptTitle="ભાષા - પર્યાવરણ  ક્ષમતા વિધાન " prompt="લખો." sqref="E2:X2" xr:uid="{203EF6BF-41FF-4277-9BF1-46F3F7FA2BC7}"/>
  </dataValidations>
  <pageMargins left="0.15748031496062992" right="0.19685039370078741" top="0.27559055118110237" bottom="0.19685039370078741" header="0.23622047244094491" footer="0.15748031496062992"/>
  <pageSetup paperSize="9" orientation="landscape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380BBB-6939-4CFF-BE91-6BFE1C94858C}">
  <sheetPr>
    <tabColor rgb="FF002060"/>
  </sheetPr>
  <dimension ref="A1:AF63"/>
  <sheetViews>
    <sheetView showGridLines="0" topLeftCell="C1" workbookViewId="0">
      <pane xSplit="2" ySplit="3" topLeftCell="E4" activePane="bottomRight" state="frozen"/>
      <selection activeCell="C1" sqref="C1"/>
      <selection pane="topRight" activeCell="E1" sqref="E1"/>
      <selection pane="bottomLeft" activeCell="C4" sqref="C4"/>
      <selection pane="bottomRight" activeCell="E4" sqref="E4"/>
    </sheetView>
  </sheetViews>
  <sheetFormatPr defaultRowHeight="14.4"/>
  <cols>
    <col min="1" max="1" width="3.44140625" customWidth="1"/>
    <col min="2" max="2" width="21.33203125" customWidth="1"/>
    <col min="3" max="3" width="7.33203125" customWidth="1"/>
    <col min="4" max="4" width="6.6640625" customWidth="1"/>
    <col min="5" max="24" width="4.5546875" customWidth="1"/>
    <col min="25" max="27" width="4.6640625" customWidth="1"/>
  </cols>
  <sheetData>
    <row r="1" spans="1:32" ht="24" customHeight="1">
      <c r="A1" s="292" t="s">
        <v>57</v>
      </c>
      <c r="B1" s="293" t="s">
        <v>39</v>
      </c>
      <c r="C1" s="294" t="s">
        <v>64</v>
      </c>
      <c r="D1" s="294" t="s">
        <v>56</v>
      </c>
      <c r="E1" s="295" t="s">
        <v>69</v>
      </c>
      <c r="F1" s="295"/>
      <c r="G1" s="295"/>
      <c r="H1" s="295"/>
      <c r="I1" s="295"/>
      <c r="J1" s="295"/>
      <c r="K1" s="295"/>
      <c r="L1" s="295"/>
      <c r="M1" s="295"/>
      <c r="N1" s="295"/>
      <c r="O1" s="295"/>
      <c r="P1" s="295"/>
      <c r="Q1" s="295"/>
      <c r="R1" s="295"/>
      <c r="S1" s="295"/>
      <c r="T1" s="295"/>
      <c r="U1" s="295"/>
      <c r="V1" s="295"/>
      <c r="W1" s="295"/>
      <c r="X1" s="295"/>
      <c r="Y1" s="295"/>
      <c r="Z1" s="295"/>
      <c r="AA1" s="295"/>
      <c r="AF1" s="160"/>
    </row>
    <row r="2" spans="1:32" ht="158.25" customHeight="1">
      <c r="A2" s="292"/>
      <c r="B2" s="293"/>
      <c r="C2" s="294"/>
      <c r="D2" s="294"/>
      <c r="E2" s="162" t="s">
        <v>196</v>
      </c>
      <c r="F2" s="162" t="s">
        <v>197</v>
      </c>
      <c r="G2" s="162" t="s">
        <v>198</v>
      </c>
      <c r="H2" s="162" t="s">
        <v>199</v>
      </c>
      <c r="I2" s="162" t="s">
        <v>200</v>
      </c>
      <c r="J2" s="162" t="s">
        <v>201</v>
      </c>
      <c r="K2" s="162" t="s">
        <v>202</v>
      </c>
      <c r="L2" s="162" t="s">
        <v>203</v>
      </c>
      <c r="M2" s="162" t="s">
        <v>204</v>
      </c>
      <c r="N2" s="162" t="s">
        <v>205</v>
      </c>
      <c r="O2" s="162" t="s">
        <v>206</v>
      </c>
      <c r="P2" s="162" t="s">
        <v>207</v>
      </c>
      <c r="Q2" s="162" t="s">
        <v>208</v>
      </c>
      <c r="R2" s="162" t="s">
        <v>209</v>
      </c>
      <c r="S2" s="162" t="s">
        <v>210</v>
      </c>
      <c r="T2" s="162" t="s">
        <v>211</v>
      </c>
      <c r="U2" s="162" t="s">
        <v>212</v>
      </c>
      <c r="V2" s="162" t="s">
        <v>213</v>
      </c>
      <c r="W2" s="162" t="s">
        <v>214</v>
      </c>
      <c r="X2" s="162" t="s">
        <v>215</v>
      </c>
      <c r="Y2" s="291" t="s">
        <v>58</v>
      </c>
      <c r="Z2" s="291"/>
      <c r="AA2" s="291"/>
    </row>
    <row r="3" spans="1:32" ht="21" customHeight="1">
      <c r="A3" s="292"/>
      <c r="B3" s="293"/>
      <c r="C3" s="294"/>
      <c r="D3" s="294"/>
      <c r="E3" s="55">
        <v>1</v>
      </c>
      <c r="F3" s="55">
        <v>2</v>
      </c>
      <c r="G3" s="55">
        <v>3</v>
      </c>
      <c r="H3" s="55">
        <v>4</v>
      </c>
      <c r="I3" s="55">
        <v>5</v>
      </c>
      <c r="J3" s="55">
        <v>6</v>
      </c>
      <c r="K3" s="55">
        <v>7</v>
      </c>
      <c r="L3" s="55">
        <v>8</v>
      </c>
      <c r="M3" s="55">
        <v>9</v>
      </c>
      <c r="N3" s="55">
        <v>10</v>
      </c>
      <c r="O3" s="55">
        <v>11</v>
      </c>
      <c r="P3" s="55">
        <v>12</v>
      </c>
      <c r="Q3" s="55">
        <v>13</v>
      </c>
      <c r="R3" s="55">
        <v>14</v>
      </c>
      <c r="S3" s="55">
        <v>15</v>
      </c>
      <c r="T3" s="55">
        <v>16</v>
      </c>
      <c r="U3" s="55">
        <v>17</v>
      </c>
      <c r="V3" s="55">
        <v>18</v>
      </c>
      <c r="W3" s="55">
        <v>19</v>
      </c>
      <c r="X3" s="55">
        <v>20</v>
      </c>
      <c r="Y3" s="55" t="s">
        <v>40</v>
      </c>
      <c r="Z3" s="55" t="s">
        <v>31</v>
      </c>
      <c r="AA3" s="55" t="s">
        <v>41</v>
      </c>
      <c r="AB3" s="173"/>
      <c r="AC3" s="21">
        <f>(COUNTA(E4:X4)*3)</f>
        <v>60</v>
      </c>
      <c r="AD3" s="173"/>
    </row>
    <row r="4" spans="1:32" ht="18">
      <c r="A4" s="56">
        <f>IF('Data Entry'!A8="","",'Data Entry'!A8)</f>
        <v>1</v>
      </c>
      <c r="B4" s="161" t="str">
        <f>IF('Data Entry'!B8="","",'Data Entry'!B8)</f>
        <v>પટેલ બ્રિજેશકુમાર કાળાભાઈ</v>
      </c>
      <c r="C4" s="66">
        <f>IF('Data Entry'!C8="","",'Data Entry'!C8)</f>
        <v>10251</v>
      </c>
      <c r="D4" s="66">
        <f>IF('Data Entry'!F8="","",'Data Entry'!F8)</f>
        <v>212</v>
      </c>
      <c r="E4" s="68" t="s">
        <v>40</v>
      </c>
      <c r="F4" s="68" t="s">
        <v>31</v>
      </c>
      <c r="G4" s="68" t="s">
        <v>41</v>
      </c>
      <c r="H4" s="68" t="s">
        <v>40</v>
      </c>
      <c r="I4" s="68" t="s">
        <v>31</v>
      </c>
      <c r="J4" s="68" t="s">
        <v>41</v>
      </c>
      <c r="K4" s="68" t="s">
        <v>31</v>
      </c>
      <c r="L4" s="68" t="s">
        <v>41</v>
      </c>
      <c r="M4" s="68" t="s">
        <v>40</v>
      </c>
      <c r="N4" s="68" t="s">
        <v>31</v>
      </c>
      <c r="O4" s="68" t="s">
        <v>31</v>
      </c>
      <c r="P4" s="68" t="s">
        <v>40</v>
      </c>
      <c r="Q4" s="68" t="s">
        <v>31</v>
      </c>
      <c r="R4" s="68" t="s">
        <v>41</v>
      </c>
      <c r="S4" s="68" t="s">
        <v>41</v>
      </c>
      <c r="T4" s="68" t="s">
        <v>31</v>
      </c>
      <c r="U4" s="68" t="s">
        <v>40</v>
      </c>
      <c r="V4" s="68" t="s">
        <v>40</v>
      </c>
      <c r="W4" s="68" t="s">
        <v>31</v>
      </c>
      <c r="X4" s="68" t="s">
        <v>41</v>
      </c>
      <c r="Y4" s="67">
        <f t="shared" ref="Y4:Y35" si="0">IF($AF$1=1,"",IF(A4="","",COUNTIF(E4:X4,$Y$3)))</f>
        <v>6</v>
      </c>
      <c r="Z4" s="67">
        <f t="shared" ref="Z4:Z35" si="1">IF($AF$1=1,"",IF(A4="","",COUNTIF(E4:X4,$Z$3)))</f>
        <v>8</v>
      </c>
      <c r="AA4" s="67">
        <f t="shared" ref="AA4:AA35" si="2">IF($AF$1=1,"",IF(A4="","",COUNTIF(E4:X4,$AA$3)))</f>
        <v>6</v>
      </c>
      <c r="AB4" s="256">
        <f>(Y4*3)+(Z4*2)+(AA4*1)</f>
        <v>40</v>
      </c>
      <c r="AC4" s="21">
        <f>IF(A4="","",ROUND(AB4*100/$AC$3,0))</f>
        <v>67</v>
      </c>
      <c r="AD4" s="21" t="str">
        <f>IF(A4="","",IF(AC4&gt;=80,"A",IF(AC4&gt;=65,"B",IF(AC4&gt;=50,"C",IF(AC4&gt;=35,"D",IF(AC4&lt;=34,"E"))))))</f>
        <v>B</v>
      </c>
    </row>
    <row r="5" spans="1:32" ht="18">
      <c r="A5" s="56">
        <f>IF('Data Entry'!A9="","",'Data Entry'!A9)</f>
        <v>2</v>
      </c>
      <c r="B5" s="161" t="str">
        <f>IF('Data Entry'!B9="","",'Data Entry'!B9)</f>
        <v/>
      </c>
      <c r="C5" s="66" t="str">
        <f>IF('Data Entry'!C9="","",'Data Entry'!C9)</f>
        <v/>
      </c>
      <c r="D5" s="66" t="str">
        <f>IF('Data Entry'!F9="","",'Data Entry'!F9)</f>
        <v/>
      </c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8"/>
      <c r="S5" s="68"/>
      <c r="T5" s="68"/>
      <c r="U5" s="68"/>
      <c r="V5" s="68"/>
      <c r="W5" s="68"/>
      <c r="X5" s="68"/>
      <c r="Y5" s="67">
        <f t="shared" si="0"/>
        <v>0</v>
      </c>
      <c r="Z5" s="67">
        <f t="shared" si="1"/>
        <v>0</v>
      </c>
      <c r="AA5" s="67">
        <f t="shared" si="2"/>
        <v>0</v>
      </c>
      <c r="AB5" s="256">
        <f t="shared" ref="AB5:AB63" si="3">(Y5*3)+(Z5*2)+(AA5*1)</f>
        <v>0</v>
      </c>
      <c r="AC5" s="21">
        <f t="shared" ref="AC5:AC63" si="4">IF(A5="","",ROUND(AB5*100/$AC$3,0))</f>
        <v>0</v>
      </c>
      <c r="AD5" s="21" t="str">
        <f t="shared" ref="AD5:AD63" si="5">IF(A5="","",IF(AC5&gt;=80,"A",IF(AC5&gt;=65,"B",IF(AC5&gt;=50,"C",IF(AC5&gt;=35,"D",IF(AC5&lt;=34,"E"))))))</f>
        <v>E</v>
      </c>
    </row>
    <row r="6" spans="1:32" ht="18">
      <c r="A6" s="56">
        <f>IF('Data Entry'!A10="","",'Data Entry'!A10)</f>
        <v>3</v>
      </c>
      <c r="B6" s="161" t="str">
        <f>IF('Data Entry'!B10="","",'Data Entry'!B10)</f>
        <v/>
      </c>
      <c r="C6" s="66" t="str">
        <f>IF('Data Entry'!C10="","",'Data Entry'!C10)</f>
        <v/>
      </c>
      <c r="D6" s="66" t="str">
        <f>IF('Data Entry'!F10="","",'Data Entry'!F10)</f>
        <v/>
      </c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  <c r="R6" s="68"/>
      <c r="S6" s="68"/>
      <c r="T6" s="68"/>
      <c r="U6" s="68"/>
      <c r="V6" s="68"/>
      <c r="W6" s="68"/>
      <c r="X6" s="68"/>
      <c r="Y6" s="67">
        <f t="shared" si="0"/>
        <v>0</v>
      </c>
      <c r="Z6" s="67">
        <f t="shared" si="1"/>
        <v>0</v>
      </c>
      <c r="AA6" s="67">
        <f t="shared" si="2"/>
        <v>0</v>
      </c>
      <c r="AB6" s="256">
        <f t="shared" si="3"/>
        <v>0</v>
      </c>
      <c r="AC6" s="21">
        <f t="shared" si="4"/>
        <v>0</v>
      </c>
      <c r="AD6" s="21" t="str">
        <f t="shared" si="5"/>
        <v>E</v>
      </c>
    </row>
    <row r="7" spans="1:32" ht="18">
      <c r="A7" s="56">
        <f>IF('Data Entry'!A11="","",'Data Entry'!A11)</f>
        <v>4</v>
      </c>
      <c r="B7" s="161" t="str">
        <f>IF('Data Entry'!B11="","",'Data Entry'!B11)</f>
        <v/>
      </c>
      <c r="C7" s="66" t="str">
        <f>IF('Data Entry'!C11="","",'Data Entry'!C11)</f>
        <v/>
      </c>
      <c r="D7" s="66" t="str">
        <f>IF('Data Entry'!F11="","",'Data Entry'!F11)</f>
        <v/>
      </c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8"/>
      <c r="R7" s="68"/>
      <c r="S7" s="68"/>
      <c r="T7" s="68"/>
      <c r="U7" s="68"/>
      <c r="V7" s="68"/>
      <c r="W7" s="68"/>
      <c r="X7" s="68"/>
      <c r="Y7" s="67">
        <f t="shared" si="0"/>
        <v>0</v>
      </c>
      <c r="Z7" s="67">
        <f t="shared" si="1"/>
        <v>0</v>
      </c>
      <c r="AA7" s="67">
        <f t="shared" si="2"/>
        <v>0</v>
      </c>
      <c r="AB7" s="256">
        <f t="shared" si="3"/>
        <v>0</v>
      </c>
      <c r="AC7" s="21">
        <f t="shared" si="4"/>
        <v>0</v>
      </c>
      <c r="AD7" s="21" t="str">
        <f t="shared" si="5"/>
        <v>E</v>
      </c>
    </row>
    <row r="8" spans="1:32" ht="18">
      <c r="A8" s="56">
        <f>IF('Data Entry'!A12="","",'Data Entry'!A12)</f>
        <v>5</v>
      </c>
      <c r="B8" s="161" t="str">
        <f>IF('Data Entry'!B12="","",'Data Entry'!B12)</f>
        <v/>
      </c>
      <c r="C8" s="66" t="str">
        <f>IF('Data Entry'!C12="","",'Data Entry'!C12)</f>
        <v/>
      </c>
      <c r="D8" s="66" t="str">
        <f>IF('Data Entry'!F12="","",'Data Entry'!F12)</f>
        <v/>
      </c>
      <c r="E8" s="68"/>
      <c r="F8" s="68"/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  <c r="X8" s="68"/>
      <c r="Y8" s="67">
        <f t="shared" si="0"/>
        <v>0</v>
      </c>
      <c r="Z8" s="67">
        <f t="shared" si="1"/>
        <v>0</v>
      </c>
      <c r="AA8" s="67">
        <f t="shared" si="2"/>
        <v>0</v>
      </c>
      <c r="AB8" s="256">
        <f t="shared" si="3"/>
        <v>0</v>
      </c>
      <c r="AC8" s="21">
        <f t="shared" si="4"/>
        <v>0</v>
      </c>
      <c r="AD8" s="21" t="str">
        <f t="shared" si="5"/>
        <v>E</v>
      </c>
    </row>
    <row r="9" spans="1:32" ht="18">
      <c r="A9" s="56">
        <f>IF('Data Entry'!A13="","",'Data Entry'!A13)</f>
        <v>6</v>
      </c>
      <c r="B9" s="161" t="str">
        <f>IF('Data Entry'!B13="","",'Data Entry'!B13)</f>
        <v/>
      </c>
      <c r="C9" s="66" t="str">
        <f>IF('Data Entry'!C13="","",'Data Entry'!C13)</f>
        <v/>
      </c>
      <c r="D9" s="66" t="str">
        <f>IF('Data Entry'!F13="","",'Data Entry'!F13)</f>
        <v/>
      </c>
      <c r="E9" s="68"/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8"/>
      <c r="W9" s="68"/>
      <c r="X9" s="68"/>
      <c r="Y9" s="67">
        <f t="shared" si="0"/>
        <v>0</v>
      </c>
      <c r="Z9" s="67">
        <f t="shared" si="1"/>
        <v>0</v>
      </c>
      <c r="AA9" s="67">
        <f t="shared" si="2"/>
        <v>0</v>
      </c>
      <c r="AB9" s="256">
        <f t="shared" si="3"/>
        <v>0</v>
      </c>
      <c r="AC9" s="21">
        <f t="shared" si="4"/>
        <v>0</v>
      </c>
      <c r="AD9" s="21" t="str">
        <f t="shared" si="5"/>
        <v>E</v>
      </c>
    </row>
    <row r="10" spans="1:32" ht="18">
      <c r="A10" s="56">
        <f>IF('Data Entry'!A14="","",'Data Entry'!A14)</f>
        <v>7</v>
      </c>
      <c r="B10" s="161" t="str">
        <f>IF('Data Entry'!B14="","",'Data Entry'!B14)</f>
        <v/>
      </c>
      <c r="C10" s="66" t="str">
        <f>IF('Data Entry'!C14="","",'Data Entry'!C14)</f>
        <v/>
      </c>
      <c r="D10" s="66" t="str">
        <f>IF('Data Entry'!F14="","",'Data Entry'!F14)</f>
        <v/>
      </c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  <c r="X10" s="68"/>
      <c r="Y10" s="67">
        <f t="shared" si="0"/>
        <v>0</v>
      </c>
      <c r="Z10" s="67">
        <f t="shared" si="1"/>
        <v>0</v>
      </c>
      <c r="AA10" s="67">
        <f t="shared" si="2"/>
        <v>0</v>
      </c>
      <c r="AB10" s="256">
        <f t="shared" si="3"/>
        <v>0</v>
      </c>
      <c r="AC10" s="21">
        <f t="shared" si="4"/>
        <v>0</v>
      </c>
      <c r="AD10" s="21" t="str">
        <f t="shared" si="5"/>
        <v>E</v>
      </c>
    </row>
    <row r="11" spans="1:32" ht="18">
      <c r="A11" s="56">
        <f>IF('Data Entry'!A15="","",'Data Entry'!A15)</f>
        <v>8</v>
      </c>
      <c r="B11" s="161" t="str">
        <f>IF('Data Entry'!B15="","",'Data Entry'!B15)</f>
        <v/>
      </c>
      <c r="C11" s="66" t="str">
        <f>IF('Data Entry'!C15="","",'Data Entry'!C15)</f>
        <v/>
      </c>
      <c r="D11" s="66" t="str">
        <f>IF('Data Entry'!F15="","",'Data Entry'!F15)</f>
        <v/>
      </c>
      <c r="E11" s="68"/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  <c r="X11" s="68"/>
      <c r="Y11" s="67">
        <f t="shared" si="0"/>
        <v>0</v>
      </c>
      <c r="Z11" s="67">
        <f t="shared" si="1"/>
        <v>0</v>
      </c>
      <c r="AA11" s="67">
        <f t="shared" si="2"/>
        <v>0</v>
      </c>
      <c r="AB11" s="256">
        <f t="shared" si="3"/>
        <v>0</v>
      </c>
      <c r="AC11" s="21">
        <f t="shared" si="4"/>
        <v>0</v>
      </c>
      <c r="AD11" s="21" t="str">
        <f t="shared" si="5"/>
        <v>E</v>
      </c>
    </row>
    <row r="12" spans="1:32" ht="18">
      <c r="A12" s="56">
        <f>IF('Data Entry'!A16="","",'Data Entry'!A16)</f>
        <v>9</v>
      </c>
      <c r="B12" s="161" t="str">
        <f>IF('Data Entry'!B16="","",'Data Entry'!B16)</f>
        <v/>
      </c>
      <c r="C12" s="66" t="str">
        <f>IF('Data Entry'!C16="","",'Data Entry'!C16)</f>
        <v/>
      </c>
      <c r="D12" s="66" t="str">
        <f>IF('Data Entry'!F16="","",'Data Entry'!F16)</f>
        <v/>
      </c>
      <c r="E12" s="68"/>
      <c r="F12" s="68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68"/>
      <c r="V12" s="68"/>
      <c r="W12" s="68"/>
      <c r="X12" s="68"/>
      <c r="Y12" s="67">
        <f t="shared" si="0"/>
        <v>0</v>
      </c>
      <c r="Z12" s="67">
        <f t="shared" si="1"/>
        <v>0</v>
      </c>
      <c r="AA12" s="67">
        <f t="shared" si="2"/>
        <v>0</v>
      </c>
      <c r="AB12" s="256">
        <f t="shared" si="3"/>
        <v>0</v>
      </c>
      <c r="AC12" s="21">
        <f t="shared" si="4"/>
        <v>0</v>
      </c>
      <c r="AD12" s="21" t="str">
        <f t="shared" si="5"/>
        <v>E</v>
      </c>
    </row>
    <row r="13" spans="1:32" ht="18">
      <c r="A13" s="56">
        <f>IF('Data Entry'!A17="","",'Data Entry'!A17)</f>
        <v>10</v>
      </c>
      <c r="B13" s="161" t="str">
        <f>IF('Data Entry'!B17="","",'Data Entry'!B17)</f>
        <v/>
      </c>
      <c r="C13" s="66" t="str">
        <f>IF('Data Entry'!C17="","",'Data Entry'!C17)</f>
        <v/>
      </c>
      <c r="D13" s="66" t="str">
        <f>IF('Data Entry'!F17="","",'Data Entry'!F17)</f>
        <v/>
      </c>
      <c r="E13" s="68"/>
      <c r="F13" s="68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  <c r="V13" s="68"/>
      <c r="W13" s="68"/>
      <c r="X13" s="68"/>
      <c r="Y13" s="67">
        <f t="shared" si="0"/>
        <v>0</v>
      </c>
      <c r="Z13" s="67">
        <f t="shared" si="1"/>
        <v>0</v>
      </c>
      <c r="AA13" s="67">
        <f t="shared" si="2"/>
        <v>0</v>
      </c>
      <c r="AB13" s="256">
        <f t="shared" si="3"/>
        <v>0</v>
      </c>
      <c r="AC13" s="21">
        <f t="shared" si="4"/>
        <v>0</v>
      </c>
      <c r="AD13" s="21" t="str">
        <f t="shared" si="5"/>
        <v>E</v>
      </c>
    </row>
    <row r="14" spans="1:32" ht="18">
      <c r="A14" s="56">
        <f>IF('Data Entry'!A18="","",'Data Entry'!A18)</f>
        <v>11</v>
      </c>
      <c r="B14" s="161" t="str">
        <f>IF('Data Entry'!B18="","",'Data Entry'!B18)</f>
        <v/>
      </c>
      <c r="C14" s="66" t="str">
        <f>IF('Data Entry'!C18="","",'Data Entry'!C18)</f>
        <v/>
      </c>
      <c r="D14" s="66" t="str">
        <f>IF('Data Entry'!F18="","",'Data Entry'!F18)</f>
        <v/>
      </c>
      <c r="E14" s="68"/>
      <c r="F14" s="68"/>
      <c r="G14" s="68"/>
      <c r="H14" s="68"/>
      <c r="I14" s="68"/>
      <c r="J14" s="68"/>
      <c r="K14" s="68"/>
      <c r="L14" s="68"/>
      <c r="M14" s="68"/>
      <c r="N14" s="68"/>
      <c r="O14" s="68"/>
      <c r="P14" s="68"/>
      <c r="Q14" s="68"/>
      <c r="R14" s="68"/>
      <c r="S14" s="68"/>
      <c r="T14" s="68"/>
      <c r="U14" s="68"/>
      <c r="V14" s="68"/>
      <c r="W14" s="68"/>
      <c r="X14" s="68"/>
      <c r="Y14" s="67">
        <f t="shared" si="0"/>
        <v>0</v>
      </c>
      <c r="Z14" s="67">
        <f t="shared" si="1"/>
        <v>0</v>
      </c>
      <c r="AA14" s="67">
        <f t="shared" si="2"/>
        <v>0</v>
      </c>
      <c r="AB14" s="256">
        <f t="shared" si="3"/>
        <v>0</v>
      </c>
      <c r="AC14" s="21">
        <f t="shared" si="4"/>
        <v>0</v>
      </c>
      <c r="AD14" s="21" t="str">
        <f t="shared" si="5"/>
        <v>E</v>
      </c>
    </row>
    <row r="15" spans="1:32" ht="18">
      <c r="A15" s="56">
        <f>IF('Data Entry'!A19="","",'Data Entry'!A19)</f>
        <v>12</v>
      </c>
      <c r="B15" s="161" t="str">
        <f>IF('Data Entry'!B19="","",'Data Entry'!B19)</f>
        <v/>
      </c>
      <c r="C15" s="66" t="str">
        <f>IF('Data Entry'!C19="","",'Data Entry'!C19)</f>
        <v/>
      </c>
      <c r="D15" s="66" t="str">
        <f>IF('Data Entry'!F19="","",'Data Entry'!F19)</f>
        <v/>
      </c>
      <c r="E15" s="68"/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68"/>
      <c r="Q15" s="68"/>
      <c r="R15" s="68"/>
      <c r="S15" s="68"/>
      <c r="T15" s="68"/>
      <c r="U15" s="68"/>
      <c r="V15" s="68"/>
      <c r="W15" s="68"/>
      <c r="X15" s="68"/>
      <c r="Y15" s="67">
        <f t="shared" si="0"/>
        <v>0</v>
      </c>
      <c r="Z15" s="67">
        <f t="shared" si="1"/>
        <v>0</v>
      </c>
      <c r="AA15" s="67">
        <f t="shared" si="2"/>
        <v>0</v>
      </c>
      <c r="AB15" s="256">
        <f t="shared" si="3"/>
        <v>0</v>
      </c>
      <c r="AC15" s="21">
        <f t="shared" si="4"/>
        <v>0</v>
      </c>
      <c r="AD15" s="21" t="str">
        <f t="shared" si="5"/>
        <v>E</v>
      </c>
    </row>
    <row r="16" spans="1:32" ht="18">
      <c r="A16" s="56">
        <f>IF('Data Entry'!A20="","",'Data Entry'!A20)</f>
        <v>13</v>
      </c>
      <c r="B16" s="161" t="str">
        <f>IF('Data Entry'!B20="","",'Data Entry'!B20)</f>
        <v/>
      </c>
      <c r="C16" s="66" t="str">
        <f>IF('Data Entry'!C20="","",'Data Entry'!C20)</f>
        <v/>
      </c>
      <c r="D16" s="66" t="str">
        <f>IF('Data Entry'!F20="","",'Data Entry'!F20)</f>
        <v/>
      </c>
      <c r="E16" s="68"/>
      <c r="F16" s="68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  <c r="R16" s="68"/>
      <c r="S16" s="68"/>
      <c r="T16" s="68"/>
      <c r="U16" s="68"/>
      <c r="V16" s="68"/>
      <c r="W16" s="68"/>
      <c r="X16" s="68"/>
      <c r="Y16" s="67">
        <f t="shared" si="0"/>
        <v>0</v>
      </c>
      <c r="Z16" s="67">
        <f t="shared" si="1"/>
        <v>0</v>
      </c>
      <c r="AA16" s="67">
        <f t="shared" si="2"/>
        <v>0</v>
      </c>
      <c r="AB16" s="256">
        <f t="shared" si="3"/>
        <v>0</v>
      </c>
      <c r="AC16" s="21">
        <f t="shared" si="4"/>
        <v>0</v>
      </c>
      <c r="AD16" s="21" t="str">
        <f t="shared" si="5"/>
        <v>E</v>
      </c>
    </row>
    <row r="17" spans="1:30" ht="18">
      <c r="A17" s="56">
        <f>IF('Data Entry'!A21="","",'Data Entry'!A21)</f>
        <v>14</v>
      </c>
      <c r="B17" s="161" t="str">
        <f>IF('Data Entry'!B21="","",'Data Entry'!B21)</f>
        <v/>
      </c>
      <c r="C17" s="66" t="str">
        <f>IF('Data Entry'!C21="","",'Data Entry'!C21)</f>
        <v/>
      </c>
      <c r="D17" s="66" t="str">
        <f>IF('Data Entry'!F21="","",'Data Entry'!F21)</f>
        <v/>
      </c>
      <c r="E17" s="68"/>
      <c r="F17" s="68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  <c r="R17" s="68"/>
      <c r="S17" s="68"/>
      <c r="T17" s="68"/>
      <c r="U17" s="68"/>
      <c r="V17" s="68"/>
      <c r="W17" s="68"/>
      <c r="X17" s="68"/>
      <c r="Y17" s="67">
        <f t="shared" si="0"/>
        <v>0</v>
      </c>
      <c r="Z17" s="67">
        <f t="shared" si="1"/>
        <v>0</v>
      </c>
      <c r="AA17" s="67">
        <f t="shared" si="2"/>
        <v>0</v>
      </c>
      <c r="AB17" s="256">
        <f t="shared" si="3"/>
        <v>0</v>
      </c>
      <c r="AC17" s="21">
        <f t="shared" si="4"/>
        <v>0</v>
      </c>
      <c r="AD17" s="21" t="str">
        <f t="shared" si="5"/>
        <v>E</v>
      </c>
    </row>
    <row r="18" spans="1:30" ht="18">
      <c r="A18" s="56">
        <f>IF('Data Entry'!A22="","",'Data Entry'!A22)</f>
        <v>15</v>
      </c>
      <c r="B18" s="161" t="str">
        <f>IF('Data Entry'!B22="","",'Data Entry'!B22)</f>
        <v/>
      </c>
      <c r="C18" s="66" t="str">
        <f>IF('Data Entry'!C22="","",'Data Entry'!C22)</f>
        <v/>
      </c>
      <c r="D18" s="66" t="str">
        <f>IF('Data Entry'!F22="","",'Data Entry'!F22)</f>
        <v/>
      </c>
      <c r="E18" s="68"/>
      <c r="F18" s="68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  <c r="R18" s="68"/>
      <c r="S18" s="68"/>
      <c r="T18" s="68"/>
      <c r="U18" s="68"/>
      <c r="V18" s="68"/>
      <c r="W18" s="68"/>
      <c r="X18" s="68"/>
      <c r="Y18" s="67">
        <f t="shared" si="0"/>
        <v>0</v>
      </c>
      <c r="Z18" s="67">
        <f t="shared" si="1"/>
        <v>0</v>
      </c>
      <c r="AA18" s="67">
        <f t="shared" si="2"/>
        <v>0</v>
      </c>
      <c r="AB18" s="256">
        <f t="shared" si="3"/>
        <v>0</v>
      </c>
      <c r="AC18" s="21">
        <f t="shared" si="4"/>
        <v>0</v>
      </c>
      <c r="AD18" s="21" t="str">
        <f t="shared" si="5"/>
        <v>E</v>
      </c>
    </row>
    <row r="19" spans="1:30" ht="18">
      <c r="A19" s="56">
        <f>IF('Data Entry'!A23="","",'Data Entry'!A23)</f>
        <v>16</v>
      </c>
      <c r="B19" s="161" t="str">
        <f>IF('Data Entry'!B23="","",'Data Entry'!B23)</f>
        <v/>
      </c>
      <c r="C19" s="66" t="str">
        <f>IF('Data Entry'!C23="","",'Data Entry'!C23)</f>
        <v/>
      </c>
      <c r="D19" s="66" t="str">
        <f>IF('Data Entry'!F23="","",'Data Entry'!F23)</f>
        <v/>
      </c>
      <c r="E19" s="68"/>
      <c r="F19" s="68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  <c r="R19" s="68"/>
      <c r="S19" s="68"/>
      <c r="T19" s="68"/>
      <c r="U19" s="68"/>
      <c r="V19" s="68"/>
      <c r="W19" s="68"/>
      <c r="X19" s="68"/>
      <c r="Y19" s="67">
        <f t="shared" si="0"/>
        <v>0</v>
      </c>
      <c r="Z19" s="67">
        <f t="shared" si="1"/>
        <v>0</v>
      </c>
      <c r="AA19" s="67">
        <f t="shared" si="2"/>
        <v>0</v>
      </c>
      <c r="AB19" s="256">
        <f t="shared" si="3"/>
        <v>0</v>
      </c>
      <c r="AC19" s="21">
        <f t="shared" si="4"/>
        <v>0</v>
      </c>
      <c r="AD19" s="21" t="str">
        <f t="shared" si="5"/>
        <v>E</v>
      </c>
    </row>
    <row r="20" spans="1:30" ht="18">
      <c r="A20" s="56">
        <f>IF('Data Entry'!A24="","",'Data Entry'!A24)</f>
        <v>17</v>
      </c>
      <c r="B20" s="161" t="str">
        <f>IF('Data Entry'!B24="","",'Data Entry'!B24)</f>
        <v/>
      </c>
      <c r="C20" s="66" t="str">
        <f>IF('Data Entry'!C24="","",'Data Entry'!C24)</f>
        <v/>
      </c>
      <c r="D20" s="66" t="str">
        <f>IF('Data Entry'!F24="","",'Data Entry'!F24)</f>
        <v/>
      </c>
      <c r="E20" s="68"/>
      <c r="F20" s="68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  <c r="R20" s="68"/>
      <c r="S20" s="68"/>
      <c r="T20" s="68"/>
      <c r="U20" s="68"/>
      <c r="V20" s="68"/>
      <c r="W20" s="68"/>
      <c r="X20" s="68"/>
      <c r="Y20" s="67">
        <f t="shared" si="0"/>
        <v>0</v>
      </c>
      <c r="Z20" s="67">
        <f t="shared" si="1"/>
        <v>0</v>
      </c>
      <c r="AA20" s="67">
        <f t="shared" si="2"/>
        <v>0</v>
      </c>
      <c r="AB20" s="256">
        <f t="shared" si="3"/>
        <v>0</v>
      </c>
      <c r="AC20" s="21">
        <f t="shared" si="4"/>
        <v>0</v>
      </c>
      <c r="AD20" s="21" t="str">
        <f t="shared" si="5"/>
        <v>E</v>
      </c>
    </row>
    <row r="21" spans="1:30" ht="18">
      <c r="A21" s="56">
        <f>IF('Data Entry'!A25="","",'Data Entry'!A25)</f>
        <v>18</v>
      </c>
      <c r="B21" s="161" t="str">
        <f>IF('Data Entry'!B25="","",'Data Entry'!B25)</f>
        <v/>
      </c>
      <c r="C21" s="66" t="str">
        <f>IF('Data Entry'!C25="","",'Data Entry'!C25)</f>
        <v/>
      </c>
      <c r="D21" s="66" t="str">
        <f>IF('Data Entry'!F25="","",'Data Entry'!F25)</f>
        <v/>
      </c>
      <c r="E21" s="68"/>
      <c r="F21" s="68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  <c r="R21" s="68"/>
      <c r="S21" s="68"/>
      <c r="T21" s="68"/>
      <c r="U21" s="68"/>
      <c r="V21" s="68"/>
      <c r="W21" s="68"/>
      <c r="X21" s="68"/>
      <c r="Y21" s="67">
        <f t="shared" si="0"/>
        <v>0</v>
      </c>
      <c r="Z21" s="67">
        <f t="shared" si="1"/>
        <v>0</v>
      </c>
      <c r="AA21" s="67">
        <f t="shared" si="2"/>
        <v>0</v>
      </c>
      <c r="AB21" s="256">
        <f t="shared" si="3"/>
        <v>0</v>
      </c>
      <c r="AC21" s="21">
        <f t="shared" si="4"/>
        <v>0</v>
      </c>
      <c r="AD21" s="21" t="str">
        <f t="shared" si="5"/>
        <v>E</v>
      </c>
    </row>
    <row r="22" spans="1:30" ht="18">
      <c r="A22" s="56">
        <f>IF('Data Entry'!A26="","",'Data Entry'!A26)</f>
        <v>19</v>
      </c>
      <c r="B22" s="161" t="str">
        <f>IF('Data Entry'!B26="","",'Data Entry'!B26)</f>
        <v/>
      </c>
      <c r="C22" s="66" t="str">
        <f>IF('Data Entry'!C26="","",'Data Entry'!C26)</f>
        <v/>
      </c>
      <c r="D22" s="66" t="str">
        <f>IF('Data Entry'!F26="","",'Data Entry'!F26)</f>
        <v/>
      </c>
      <c r="E22" s="68"/>
      <c r="F22" s="68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  <c r="R22" s="68"/>
      <c r="S22" s="68"/>
      <c r="T22" s="68"/>
      <c r="U22" s="68"/>
      <c r="V22" s="68"/>
      <c r="W22" s="68"/>
      <c r="X22" s="68"/>
      <c r="Y22" s="67">
        <f t="shared" si="0"/>
        <v>0</v>
      </c>
      <c r="Z22" s="67">
        <f t="shared" si="1"/>
        <v>0</v>
      </c>
      <c r="AA22" s="67">
        <f t="shared" si="2"/>
        <v>0</v>
      </c>
      <c r="AB22" s="256">
        <f t="shared" si="3"/>
        <v>0</v>
      </c>
      <c r="AC22" s="21">
        <f t="shared" si="4"/>
        <v>0</v>
      </c>
      <c r="AD22" s="21" t="str">
        <f t="shared" si="5"/>
        <v>E</v>
      </c>
    </row>
    <row r="23" spans="1:30" ht="18">
      <c r="A23" s="56">
        <f>IF('Data Entry'!A27="","",'Data Entry'!A27)</f>
        <v>20</v>
      </c>
      <c r="B23" s="161" t="str">
        <f>IF('Data Entry'!B27="","",'Data Entry'!B27)</f>
        <v/>
      </c>
      <c r="C23" s="66" t="str">
        <f>IF('Data Entry'!C27="","",'Data Entry'!C27)</f>
        <v/>
      </c>
      <c r="D23" s="66" t="str">
        <f>IF('Data Entry'!F27="","",'Data Entry'!F27)</f>
        <v/>
      </c>
      <c r="E23" s="68"/>
      <c r="F23" s="68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  <c r="R23" s="68"/>
      <c r="S23" s="68"/>
      <c r="T23" s="68"/>
      <c r="U23" s="68"/>
      <c r="V23" s="68"/>
      <c r="W23" s="68"/>
      <c r="X23" s="68"/>
      <c r="Y23" s="67">
        <f t="shared" si="0"/>
        <v>0</v>
      </c>
      <c r="Z23" s="67">
        <f t="shared" si="1"/>
        <v>0</v>
      </c>
      <c r="AA23" s="67">
        <f t="shared" si="2"/>
        <v>0</v>
      </c>
      <c r="AB23" s="256">
        <f t="shared" si="3"/>
        <v>0</v>
      </c>
      <c r="AC23" s="21">
        <f t="shared" si="4"/>
        <v>0</v>
      </c>
      <c r="AD23" s="21" t="str">
        <f t="shared" si="5"/>
        <v>E</v>
      </c>
    </row>
    <row r="24" spans="1:30" ht="18">
      <c r="A24" s="56">
        <f>IF('Data Entry'!A28="","",'Data Entry'!A28)</f>
        <v>21</v>
      </c>
      <c r="B24" s="161" t="str">
        <f>IF('Data Entry'!B28="","",'Data Entry'!B28)</f>
        <v/>
      </c>
      <c r="C24" s="66" t="str">
        <f>IF('Data Entry'!C28="","",'Data Entry'!C28)</f>
        <v/>
      </c>
      <c r="D24" s="66" t="str">
        <f>IF('Data Entry'!F28="","",'Data Entry'!F28)</f>
        <v/>
      </c>
      <c r="E24" s="68"/>
      <c r="F24" s="68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68"/>
      <c r="U24" s="68"/>
      <c r="V24" s="68"/>
      <c r="W24" s="68"/>
      <c r="X24" s="68"/>
      <c r="Y24" s="67">
        <f t="shared" si="0"/>
        <v>0</v>
      </c>
      <c r="Z24" s="67">
        <f t="shared" si="1"/>
        <v>0</v>
      </c>
      <c r="AA24" s="67">
        <f t="shared" si="2"/>
        <v>0</v>
      </c>
      <c r="AB24" s="256">
        <f t="shared" si="3"/>
        <v>0</v>
      </c>
      <c r="AC24" s="21">
        <f t="shared" si="4"/>
        <v>0</v>
      </c>
      <c r="AD24" s="21" t="str">
        <f t="shared" si="5"/>
        <v>E</v>
      </c>
    </row>
    <row r="25" spans="1:30" ht="18">
      <c r="A25" s="56">
        <f>IF('Data Entry'!A29="","",'Data Entry'!A29)</f>
        <v>22</v>
      </c>
      <c r="B25" s="161" t="str">
        <f>IF('Data Entry'!B29="","",'Data Entry'!B29)</f>
        <v/>
      </c>
      <c r="C25" s="66" t="str">
        <f>IF('Data Entry'!C29="","",'Data Entry'!C29)</f>
        <v/>
      </c>
      <c r="D25" s="66" t="str">
        <f>IF('Data Entry'!F29="","",'Data Entry'!F29)</f>
        <v/>
      </c>
      <c r="E25" s="68"/>
      <c r="F25" s="68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  <c r="R25" s="68"/>
      <c r="S25" s="68"/>
      <c r="T25" s="68"/>
      <c r="U25" s="68"/>
      <c r="V25" s="68"/>
      <c r="W25" s="68"/>
      <c r="X25" s="68"/>
      <c r="Y25" s="67">
        <f t="shared" si="0"/>
        <v>0</v>
      </c>
      <c r="Z25" s="67">
        <f t="shared" si="1"/>
        <v>0</v>
      </c>
      <c r="AA25" s="67">
        <f t="shared" si="2"/>
        <v>0</v>
      </c>
      <c r="AB25" s="256">
        <f t="shared" si="3"/>
        <v>0</v>
      </c>
      <c r="AC25" s="21">
        <f t="shared" si="4"/>
        <v>0</v>
      </c>
      <c r="AD25" s="21" t="str">
        <f t="shared" si="5"/>
        <v>E</v>
      </c>
    </row>
    <row r="26" spans="1:30" ht="18">
      <c r="A26" s="56">
        <f>IF('Data Entry'!A30="","",'Data Entry'!A30)</f>
        <v>23</v>
      </c>
      <c r="B26" s="161" t="str">
        <f>IF('Data Entry'!B30="","",'Data Entry'!B30)</f>
        <v/>
      </c>
      <c r="C26" s="66" t="str">
        <f>IF('Data Entry'!C30="","",'Data Entry'!C30)</f>
        <v/>
      </c>
      <c r="D26" s="66" t="str">
        <f>IF('Data Entry'!F30="","",'Data Entry'!F30)</f>
        <v/>
      </c>
      <c r="E26" s="68"/>
      <c r="F26" s="68"/>
      <c r="G26" s="68"/>
      <c r="H26" s="68"/>
      <c r="I26" s="68"/>
      <c r="J26" s="68"/>
      <c r="K26" s="68"/>
      <c r="L26" s="68"/>
      <c r="M26" s="68"/>
      <c r="N26" s="68"/>
      <c r="O26" s="68"/>
      <c r="P26" s="68"/>
      <c r="Q26" s="68"/>
      <c r="R26" s="68"/>
      <c r="S26" s="68"/>
      <c r="T26" s="68"/>
      <c r="U26" s="68"/>
      <c r="V26" s="68"/>
      <c r="W26" s="68"/>
      <c r="X26" s="68"/>
      <c r="Y26" s="67">
        <f t="shared" si="0"/>
        <v>0</v>
      </c>
      <c r="Z26" s="67">
        <f t="shared" si="1"/>
        <v>0</v>
      </c>
      <c r="AA26" s="67">
        <f t="shared" si="2"/>
        <v>0</v>
      </c>
      <c r="AB26" s="256">
        <f t="shared" si="3"/>
        <v>0</v>
      </c>
      <c r="AC26" s="21">
        <f t="shared" si="4"/>
        <v>0</v>
      </c>
      <c r="AD26" s="21" t="str">
        <f t="shared" si="5"/>
        <v>E</v>
      </c>
    </row>
    <row r="27" spans="1:30" ht="18">
      <c r="A27" s="56">
        <f>IF('Data Entry'!A31="","",'Data Entry'!A31)</f>
        <v>24</v>
      </c>
      <c r="B27" s="161" t="str">
        <f>IF('Data Entry'!B31="","",'Data Entry'!B31)</f>
        <v/>
      </c>
      <c r="C27" s="66" t="str">
        <f>IF('Data Entry'!C31="","",'Data Entry'!C31)</f>
        <v/>
      </c>
      <c r="D27" s="66" t="str">
        <f>IF('Data Entry'!F31="","",'Data Entry'!F31)</f>
        <v/>
      </c>
      <c r="E27" s="68"/>
      <c r="F27" s="68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  <c r="R27" s="68"/>
      <c r="S27" s="68"/>
      <c r="T27" s="68"/>
      <c r="U27" s="68"/>
      <c r="V27" s="68"/>
      <c r="W27" s="68"/>
      <c r="X27" s="68"/>
      <c r="Y27" s="67">
        <f t="shared" si="0"/>
        <v>0</v>
      </c>
      <c r="Z27" s="67">
        <f t="shared" si="1"/>
        <v>0</v>
      </c>
      <c r="AA27" s="67">
        <f t="shared" si="2"/>
        <v>0</v>
      </c>
      <c r="AB27" s="256">
        <f t="shared" si="3"/>
        <v>0</v>
      </c>
      <c r="AC27" s="21">
        <f t="shared" si="4"/>
        <v>0</v>
      </c>
      <c r="AD27" s="21" t="str">
        <f t="shared" si="5"/>
        <v>E</v>
      </c>
    </row>
    <row r="28" spans="1:30" ht="18">
      <c r="A28" s="56">
        <f>IF('Data Entry'!A32="","",'Data Entry'!A32)</f>
        <v>25</v>
      </c>
      <c r="B28" s="161" t="str">
        <f>IF('Data Entry'!B32="","",'Data Entry'!B32)</f>
        <v/>
      </c>
      <c r="C28" s="66" t="str">
        <f>IF('Data Entry'!C32="","",'Data Entry'!C32)</f>
        <v/>
      </c>
      <c r="D28" s="66" t="str">
        <f>IF('Data Entry'!F32="","",'Data Entry'!F32)</f>
        <v/>
      </c>
      <c r="E28" s="68"/>
      <c r="F28" s="68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  <c r="R28" s="68"/>
      <c r="S28" s="68"/>
      <c r="T28" s="68"/>
      <c r="U28" s="68"/>
      <c r="V28" s="68"/>
      <c r="W28" s="68"/>
      <c r="X28" s="68"/>
      <c r="Y28" s="67">
        <f t="shared" si="0"/>
        <v>0</v>
      </c>
      <c r="Z28" s="67">
        <f t="shared" si="1"/>
        <v>0</v>
      </c>
      <c r="AA28" s="67">
        <f t="shared" si="2"/>
        <v>0</v>
      </c>
      <c r="AB28" s="256">
        <f t="shared" si="3"/>
        <v>0</v>
      </c>
      <c r="AC28" s="21">
        <f t="shared" si="4"/>
        <v>0</v>
      </c>
      <c r="AD28" s="21" t="str">
        <f t="shared" si="5"/>
        <v>E</v>
      </c>
    </row>
    <row r="29" spans="1:30" ht="18">
      <c r="A29" s="56">
        <f>IF('Data Entry'!A33="","",'Data Entry'!A33)</f>
        <v>26</v>
      </c>
      <c r="B29" s="161" t="str">
        <f>IF('Data Entry'!B33="","",'Data Entry'!B33)</f>
        <v/>
      </c>
      <c r="C29" s="66" t="str">
        <f>IF('Data Entry'!C33="","",'Data Entry'!C33)</f>
        <v/>
      </c>
      <c r="D29" s="66" t="str">
        <f>IF('Data Entry'!F33="","",'Data Entry'!F33)</f>
        <v/>
      </c>
      <c r="E29" s="68"/>
      <c r="F29" s="68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  <c r="R29" s="68"/>
      <c r="S29" s="68"/>
      <c r="T29" s="68"/>
      <c r="U29" s="68"/>
      <c r="V29" s="68"/>
      <c r="W29" s="68"/>
      <c r="X29" s="68"/>
      <c r="Y29" s="67">
        <f t="shared" si="0"/>
        <v>0</v>
      </c>
      <c r="Z29" s="67">
        <f t="shared" si="1"/>
        <v>0</v>
      </c>
      <c r="AA29" s="67">
        <f t="shared" si="2"/>
        <v>0</v>
      </c>
      <c r="AB29" s="256">
        <f t="shared" si="3"/>
        <v>0</v>
      </c>
      <c r="AC29" s="21">
        <f t="shared" si="4"/>
        <v>0</v>
      </c>
      <c r="AD29" s="21" t="str">
        <f t="shared" si="5"/>
        <v>E</v>
      </c>
    </row>
    <row r="30" spans="1:30" ht="18">
      <c r="A30" s="56">
        <f>IF('Data Entry'!A34="","",'Data Entry'!A34)</f>
        <v>27</v>
      </c>
      <c r="B30" s="161" t="str">
        <f>IF('Data Entry'!B34="","",'Data Entry'!B34)</f>
        <v/>
      </c>
      <c r="C30" s="66" t="str">
        <f>IF('Data Entry'!C34="","",'Data Entry'!C34)</f>
        <v/>
      </c>
      <c r="D30" s="66" t="str">
        <f>IF('Data Entry'!F34="","",'Data Entry'!F34)</f>
        <v/>
      </c>
      <c r="E30" s="68"/>
      <c r="F30" s="68"/>
      <c r="G30" s="68"/>
      <c r="H30" s="68"/>
      <c r="I30" s="68"/>
      <c r="J30" s="68"/>
      <c r="K30" s="68"/>
      <c r="L30" s="68"/>
      <c r="M30" s="68"/>
      <c r="N30" s="68"/>
      <c r="O30" s="68"/>
      <c r="P30" s="68"/>
      <c r="Q30" s="68"/>
      <c r="R30" s="68"/>
      <c r="S30" s="68"/>
      <c r="T30" s="68"/>
      <c r="U30" s="68"/>
      <c r="V30" s="68"/>
      <c r="W30" s="68"/>
      <c r="X30" s="68"/>
      <c r="Y30" s="67">
        <f t="shared" si="0"/>
        <v>0</v>
      </c>
      <c r="Z30" s="67">
        <f t="shared" si="1"/>
        <v>0</v>
      </c>
      <c r="AA30" s="67">
        <f t="shared" si="2"/>
        <v>0</v>
      </c>
      <c r="AB30" s="256">
        <f t="shared" si="3"/>
        <v>0</v>
      </c>
      <c r="AC30" s="21">
        <f t="shared" si="4"/>
        <v>0</v>
      </c>
      <c r="AD30" s="21" t="str">
        <f t="shared" si="5"/>
        <v>E</v>
      </c>
    </row>
    <row r="31" spans="1:30" ht="18">
      <c r="A31" s="56">
        <f>IF('Data Entry'!A35="","",'Data Entry'!A35)</f>
        <v>28</v>
      </c>
      <c r="B31" s="161" t="str">
        <f>IF('Data Entry'!B35="","",'Data Entry'!B35)</f>
        <v/>
      </c>
      <c r="C31" s="66" t="str">
        <f>IF('Data Entry'!C35="","",'Data Entry'!C35)</f>
        <v/>
      </c>
      <c r="D31" s="66" t="str">
        <f>IF('Data Entry'!F35="","",'Data Entry'!F35)</f>
        <v/>
      </c>
      <c r="E31" s="68"/>
      <c r="F31" s="68"/>
      <c r="G31" s="68"/>
      <c r="H31" s="68"/>
      <c r="I31" s="68"/>
      <c r="J31" s="68"/>
      <c r="K31" s="68"/>
      <c r="L31" s="68"/>
      <c r="M31" s="68"/>
      <c r="N31" s="68"/>
      <c r="O31" s="68"/>
      <c r="P31" s="68"/>
      <c r="Q31" s="68"/>
      <c r="R31" s="68"/>
      <c r="S31" s="68"/>
      <c r="T31" s="68"/>
      <c r="U31" s="68"/>
      <c r="V31" s="68"/>
      <c r="W31" s="68"/>
      <c r="X31" s="68"/>
      <c r="Y31" s="67">
        <f t="shared" si="0"/>
        <v>0</v>
      </c>
      <c r="Z31" s="67">
        <f t="shared" si="1"/>
        <v>0</v>
      </c>
      <c r="AA31" s="67">
        <f t="shared" si="2"/>
        <v>0</v>
      </c>
      <c r="AB31" s="256">
        <f t="shared" si="3"/>
        <v>0</v>
      </c>
      <c r="AC31" s="21">
        <f t="shared" si="4"/>
        <v>0</v>
      </c>
      <c r="AD31" s="21" t="str">
        <f t="shared" si="5"/>
        <v>E</v>
      </c>
    </row>
    <row r="32" spans="1:30" ht="18">
      <c r="A32" s="56">
        <f>IF('Data Entry'!A36="","",'Data Entry'!A36)</f>
        <v>29</v>
      </c>
      <c r="B32" s="161" t="str">
        <f>IF('Data Entry'!B36="","",'Data Entry'!B36)</f>
        <v/>
      </c>
      <c r="C32" s="66" t="str">
        <f>IF('Data Entry'!C36="","",'Data Entry'!C36)</f>
        <v/>
      </c>
      <c r="D32" s="66" t="str">
        <f>IF('Data Entry'!F36="","",'Data Entry'!F36)</f>
        <v/>
      </c>
      <c r="E32" s="68"/>
      <c r="F32" s="68"/>
      <c r="G32" s="68"/>
      <c r="H32" s="68"/>
      <c r="I32" s="68"/>
      <c r="J32" s="68"/>
      <c r="K32" s="68"/>
      <c r="L32" s="68"/>
      <c r="M32" s="68"/>
      <c r="N32" s="68"/>
      <c r="O32" s="68"/>
      <c r="P32" s="68"/>
      <c r="Q32" s="68"/>
      <c r="R32" s="68"/>
      <c r="S32" s="68"/>
      <c r="T32" s="68"/>
      <c r="U32" s="68"/>
      <c r="V32" s="68"/>
      <c r="W32" s="68"/>
      <c r="X32" s="68"/>
      <c r="Y32" s="67">
        <f t="shared" si="0"/>
        <v>0</v>
      </c>
      <c r="Z32" s="67">
        <f t="shared" si="1"/>
        <v>0</v>
      </c>
      <c r="AA32" s="67">
        <f t="shared" si="2"/>
        <v>0</v>
      </c>
      <c r="AB32" s="256">
        <f t="shared" si="3"/>
        <v>0</v>
      </c>
      <c r="AC32" s="21">
        <f t="shared" si="4"/>
        <v>0</v>
      </c>
      <c r="AD32" s="21" t="str">
        <f t="shared" si="5"/>
        <v>E</v>
      </c>
    </row>
    <row r="33" spans="1:30" ht="18">
      <c r="A33" s="56">
        <f>IF('Data Entry'!A37="","",'Data Entry'!A37)</f>
        <v>30</v>
      </c>
      <c r="B33" s="161" t="str">
        <f>IF('Data Entry'!B37="","",'Data Entry'!B37)</f>
        <v/>
      </c>
      <c r="C33" s="66" t="str">
        <f>IF('Data Entry'!C37="","",'Data Entry'!C37)</f>
        <v/>
      </c>
      <c r="D33" s="66" t="str">
        <f>IF('Data Entry'!F37="","",'Data Entry'!F37)</f>
        <v/>
      </c>
      <c r="E33" s="68"/>
      <c r="F33" s="68"/>
      <c r="G33" s="68"/>
      <c r="H33" s="68"/>
      <c r="I33" s="68"/>
      <c r="J33" s="68"/>
      <c r="K33" s="68"/>
      <c r="L33" s="68"/>
      <c r="M33" s="68"/>
      <c r="N33" s="68"/>
      <c r="O33" s="68"/>
      <c r="P33" s="68"/>
      <c r="Q33" s="68"/>
      <c r="R33" s="68"/>
      <c r="S33" s="68"/>
      <c r="T33" s="68"/>
      <c r="U33" s="68"/>
      <c r="V33" s="68"/>
      <c r="W33" s="68"/>
      <c r="X33" s="68"/>
      <c r="Y33" s="67">
        <f t="shared" si="0"/>
        <v>0</v>
      </c>
      <c r="Z33" s="67">
        <f t="shared" si="1"/>
        <v>0</v>
      </c>
      <c r="AA33" s="67">
        <f t="shared" si="2"/>
        <v>0</v>
      </c>
      <c r="AB33" s="256">
        <f t="shared" si="3"/>
        <v>0</v>
      </c>
      <c r="AC33" s="21">
        <f t="shared" si="4"/>
        <v>0</v>
      </c>
      <c r="AD33" s="21" t="str">
        <f t="shared" si="5"/>
        <v>E</v>
      </c>
    </row>
    <row r="34" spans="1:30" ht="18">
      <c r="A34" s="56">
        <f>IF('Data Entry'!A38="","",'Data Entry'!A38)</f>
        <v>31</v>
      </c>
      <c r="B34" s="161" t="str">
        <f>IF('Data Entry'!B38="","",'Data Entry'!B38)</f>
        <v/>
      </c>
      <c r="C34" s="66" t="str">
        <f>IF('Data Entry'!C38="","",'Data Entry'!C38)</f>
        <v/>
      </c>
      <c r="D34" s="66" t="str">
        <f>IF('Data Entry'!F38="","",'Data Entry'!F38)</f>
        <v/>
      </c>
      <c r="E34" s="68"/>
      <c r="F34" s="68"/>
      <c r="G34" s="68"/>
      <c r="H34" s="68"/>
      <c r="I34" s="68"/>
      <c r="J34" s="68"/>
      <c r="K34" s="68"/>
      <c r="L34" s="68"/>
      <c r="M34" s="68"/>
      <c r="N34" s="68"/>
      <c r="O34" s="68"/>
      <c r="P34" s="68"/>
      <c r="Q34" s="68"/>
      <c r="R34" s="68"/>
      <c r="S34" s="68"/>
      <c r="T34" s="68"/>
      <c r="U34" s="68"/>
      <c r="V34" s="68"/>
      <c r="W34" s="68"/>
      <c r="X34" s="68"/>
      <c r="Y34" s="67">
        <f t="shared" si="0"/>
        <v>0</v>
      </c>
      <c r="Z34" s="67">
        <f t="shared" si="1"/>
        <v>0</v>
      </c>
      <c r="AA34" s="67">
        <f t="shared" si="2"/>
        <v>0</v>
      </c>
      <c r="AB34" s="256">
        <f t="shared" si="3"/>
        <v>0</v>
      </c>
      <c r="AC34" s="21">
        <f t="shared" si="4"/>
        <v>0</v>
      </c>
      <c r="AD34" s="21" t="str">
        <f t="shared" si="5"/>
        <v>E</v>
      </c>
    </row>
    <row r="35" spans="1:30" ht="18">
      <c r="A35" s="56">
        <f>IF('Data Entry'!A39="","",'Data Entry'!A39)</f>
        <v>32</v>
      </c>
      <c r="B35" s="161" t="str">
        <f>IF('Data Entry'!B39="","",'Data Entry'!B39)</f>
        <v/>
      </c>
      <c r="C35" s="66" t="str">
        <f>IF('Data Entry'!C39="","",'Data Entry'!C39)</f>
        <v/>
      </c>
      <c r="D35" s="66" t="str">
        <f>IF('Data Entry'!F39="","",'Data Entry'!F39)</f>
        <v/>
      </c>
      <c r="E35" s="68"/>
      <c r="F35" s="68"/>
      <c r="G35" s="68"/>
      <c r="H35" s="68"/>
      <c r="I35" s="68"/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68"/>
      <c r="V35" s="68"/>
      <c r="W35" s="68"/>
      <c r="X35" s="68"/>
      <c r="Y35" s="67">
        <f t="shared" si="0"/>
        <v>0</v>
      </c>
      <c r="Z35" s="67">
        <f t="shared" si="1"/>
        <v>0</v>
      </c>
      <c r="AA35" s="67">
        <f t="shared" si="2"/>
        <v>0</v>
      </c>
      <c r="AB35" s="256">
        <f t="shared" si="3"/>
        <v>0</v>
      </c>
      <c r="AC35" s="21">
        <f t="shared" si="4"/>
        <v>0</v>
      </c>
      <c r="AD35" s="21" t="str">
        <f t="shared" si="5"/>
        <v>E</v>
      </c>
    </row>
    <row r="36" spans="1:30" ht="18">
      <c r="A36" s="56">
        <f>IF('Data Entry'!A40="","",'Data Entry'!A40)</f>
        <v>33</v>
      </c>
      <c r="B36" s="161" t="str">
        <f>IF('Data Entry'!B40="","",'Data Entry'!B40)</f>
        <v/>
      </c>
      <c r="C36" s="66" t="str">
        <f>IF('Data Entry'!C40="","",'Data Entry'!C40)</f>
        <v/>
      </c>
      <c r="D36" s="66" t="str">
        <f>IF('Data Entry'!F40="","",'Data Entry'!F40)</f>
        <v/>
      </c>
      <c r="E36" s="68"/>
      <c r="F36" s="68"/>
      <c r="G36" s="68"/>
      <c r="H36" s="68"/>
      <c r="I36" s="68"/>
      <c r="J36" s="68"/>
      <c r="K36" s="68"/>
      <c r="L36" s="68"/>
      <c r="M36" s="68"/>
      <c r="N36" s="68"/>
      <c r="O36" s="68"/>
      <c r="P36" s="68"/>
      <c r="Q36" s="68"/>
      <c r="R36" s="68"/>
      <c r="S36" s="68"/>
      <c r="T36" s="68"/>
      <c r="U36" s="68"/>
      <c r="V36" s="68"/>
      <c r="W36" s="68"/>
      <c r="X36" s="68"/>
      <c r="Y36" s="67">
        <f t="shared" ref="Y36:Y63" si="6">IF($AF$1=1,"",IF(A36="","",COUNTIF(E36:X36,$Y$3)))</f>
        <v>0</v>
      </c>
      <c r="Z36" s="67">
        <f t="shared" ref="Z36:Z63" si="7">IF($AF$1=1,"",IF(A36="","",COUNTIF(E36:X36,$Z$3)))</f>
        <v>0</v>
      </c>
      <c r="AA36" s="67">
        <f t="shared" ref="AA36:AA63" si="8">IF($AF$1=1,"",IF(A36="","",COUNTIF(E36:X36,$AA$3)))</f>
        <v>0</v>
      </c>
      <c r="AB36" s="256">
        <f t="shared" si="3"/>
        <v>0</v>
      </c>
      <c r="AC36" s="21">
        <f t="shared" si="4"/>
        <v>0</v>
      </c>
      <c r="AD36" s="21" t="str">
        <f t="shared" si="5"/>
        <v>E</v>
      </c>
    </row>
    <row r="37" spans="1:30" ht="18">
      <c r="A37" s="56">
        <f>IF('Data Entry'!A41="","",'Data Entry'!A41)</f>
        <v>34</v>
      </c>
      <c r="B37" s="161" t="str">
        <f>IF('Data Entry'!B41="","",'Data Entry'!B41)</f>
        <v/>
      </c>
      <c r="C37" s="66" t="str">
        <f>IF('Data Entry'!C41="","",'Data Entry'!C41)</f>
        <v/>
      </c>
      <c r="D37" s="66" t="str">
        <f>IF('Data Entry'!F41="","",'Data Entry'!F41)</f>
        <v/>
      </c>
      <c r="E37" s="68"/>
      <c r="F37" s="68"/>
      <c r="G37" s="68"/>
      <c r="H37" s="68"/>
      <c r="I37" s="68"/>
      <c r="J37" s="68"/>
      <c r="K37" s="68"/>
      <c r="L37" s="68"/>
      <c r="M37" s="68"/>
      <c r="N37" s="68"/>
      <c r="O37" s="68"/>
      <c r="P37" s="68"/>
      <c r="Q37" s="68"/>
      <c r="R37" s="68"/>
      <c r="S37" s="68"/>
      <c r="T37" s="68"/>
      <c r="U37" s="68"/>
      <c r="V37" s="68"/>
      <c r="W37" s="68"/>
      <c r="X37" s="68"/>
      <c r="Y37" s="67">
        <f t="shared" si="6"/>
        <v>0</v>
      </c>
      <c r="Z37" s="67">
        <f t="shared" si="7"/>
        <v>0</v>
      </c>
      <c r="AA37" s="67">
        <f t="shared" si="8"/>
        <v>0</v>
      </c>
      <c r="AB37" s="256">
        <f t="shared" si="3"/>
        <v>0</v>
      </c>
      <c r="AC37" s="21">
        <f t="shared" si="4"/>
        <v>0</v>
      </c>
      <c r="AD37" s="21" t="str">
        <f t="shared" si="5"/>
        <v>E</v>
      </c>
    </row>
    <row r="38" spans="1:30" ht="18">
      <c r="A38" s="56">
        <f>IF('Data Entry'!A42="","",'Data Entry'!A42)</f>
        <v>35</v>
      </c>
      <c r="B38" s="161" t="str">
        <f>IF('Data Entry'!B42="","",'Data Entry'!B42)</f>
        <v/>
      </c>
      <c r="C38" s="66" t="str">
        <f>IF('Data Entry'!C42="","",'Data Entry'!C42)</f>
        <v/>
      </c>
      <c r="D38" s="66" t="str">
        <f>IF('Data Entry'!F42="","",'Data Entry'!F42)</f>
        <v/>
      </c>
      <c r="E38" s="68"/>
      <c r="F38" s="68"/>
      <c r="G38" s="68"/>
      <c r="H38" s="68"/>
      <c r="I38" s="68"/>
      <c r="J38" s="68"/>
      <c r="K38" s="68"/>
      <c r="L38" s="68"/>
      <c r="M38" s="68"/>
      <c r="N38" s="68"/>
      <c r="O38" s="68"/>
      <c r="P38" s="68"/>
      <c r="Q38" s="68"/>
      <c r="R38" s="68"/>
      <c r="S38" s="68"/>
      <c r="T38" s="68"/>
      <c r="U38" s="68"/>
      <c r="V38" s="68"/>
      <c r="W38" s="68"/>
      <c r="X38" s="68"/>
      <c r="Y38" s="67">
        <f t="shared" si="6"/>
        <v>0</v>
      </c>
      <c r="Z38" s="67">
        <f t="shared" si="7"/>
        <v>0</v>
      </c>
      <c r="AA38" s="67">
        <f t="shared" si="8"/>
        <v>0</v>
      </c>
      <c r="AB38" s="256">
        <f t="shared" si="3"/>
        <v>0</v>
      </c>
      <c r="AC38" s="21">
        <f t="shared" si="4"/>
        <v>0</v>
      </c>
      <c r="AD38" s="21" t="str">
        <f t="shared" si="5"/>
        <v>E</v>
      </c>
    </row>
    <row r="39" spans="1:30" ht="18">
      <c r="A39" s="56">
        <f>IF('Data Entry'!A43="","",'Data Entry'!A43)</f>
        <v>36</v>
      </c>
      <c r="B39" s="161" t="str">
        <f>IF('Data Entry'!B43="","",'Data Entry'!B43)</f>
        <v/>
      </c>
      <c r="C39" s="66" t="str">
        <f>IF('Data Entry'!C43="","",'Data Entry'!C43)</f>
        <v/>
      </c>
      <c r="D39" s="66" t="str">
        <f>IF('Data Entry'!F43="","",'Data Entry'!F43)</f>
        <v/>
      </c>
      <c r="E39" s="68"/>
      <c r="F39" s="68"/>
      <c r="G39" s="68"/>
      <c r="H39" s="68"/>
      <c r="I39" s="68"/>
      <c r="J39" s="68"/>
      <c r="K39" s="68"/>
      <c r="L39" s="68"/>
      <c r="M39" s="68"/>
      <c r="N39" s="68"/>
      <c r="O39" s="68"/>
      <c r="P39" s="68"/>
      <c r="Q39" s="68"/>
      <c r="R39" s="68"/>
      <c r="S39" s="68"/>
      <c r="T39" s="68"/>
      <c r="U39" s="68"/>
      <c r="V39" s="68"/>
      <c r="W39" s="68"/>
      <c r="X39" s="68"/>
      <c r="Y39" s="67">
        <f t="shared" si="6"/>
        <v>0</v>
      </c>
      <c r="Z39" s="67">
        <f t="shared" si="7"/>
        <v>0</v>
      </c>
      <c r="AA39" s="67">
        <f t="shared" si="8"/>
        <v>0</v>
      </c>
      <c r="AB39" s="256">
        <f t="shared" si="3"/>
        <v>0</v>
      </c>
      <c r="AC39" s="21">
        <f t="shared" si="4"/>
        <v>0</v>
      </c>
      <c r="AD39" s="21" t="str">
        <f t="shared" si="5"/>
        <v>E</v>
      </c>
    </row>
    <row r="40" spans="1:30" ht="18">
      <c r="A40" s="56">
        <f>IF('Data Entry'!A44="","",'Data Entry'!A44)</f>
        <v>37</v>
      </c>
      <c r="B40" s="161" t="str">
        <f>IF('Data Entry'!B44="","",'Data Entry'!B44)</f>
        <v/>
      </c>
      <c r="C40" s="66" t="str">
        <f>IF('Data Entry'!C44="","",'Data Entry'!C44)</f>
        <v/>
      </c>
      <c r="D40" s="66" t="str">
        <f>IF('Data Entry'!F44="","",'Data Entry'!F44)</f>
        <v/>
      </c>
      <c r="E40" s="68"/>
      <c r="F40" s="68"/>
      <c r="G40" s="68"/>
      <c r="H40" s="68"/>
      <c r="I40" s="68"/>
      <c r="J40" s="68"/>
      <c r="K40" s="68"/>
      <c r="L40" s="68"/>
      <c r="M40" s="68"/>
      <c r="N40" s="68"/>
      <c r="O40" s="68"/>
      <c r="P40" s="68"/>
      <c r="Q40" s="68"/>
      <c r="R40" s="68"/>
      <c r="S40" s="68"/>
      <c r="T40" s="68"/>
      <c r="U40" s="68"/>
      <c r="V40" s="68"/>
      <c r="W40" s="68"/>
      <c r="X40" s="68"/>
      <c r="Y40" s="67">
        <f t="shared" si="6"/>
        <v>0</v>
      </c>
      <c r="Z40" s="67">
        <f t="shared" si="7"/>
        <v>0</v>
      </c>
      <c r="AA40" s="67">
        <f t="shared" si="8"/>
        <v>0</v>
      </c>
      <c r="AB40" s="256">
        <f t="shared" si="3"/>
        <v>0</v>
      </c>
      <c r="AC40" s="21">
        <f t="shared" si="4"/>
        <v>0</v>
      </c>
      <c r="AD40" s="21" t="str">
        <f t="shared" si="5"/>
        <v>E</v>
      </c>
    </row>
    <row r="41" spans="1:30" ht="18">
      <c r="A41" s="56">
        <f>IF('Data Entry'!A45="","",'Data Entry'!A45)</f>
        <v>38</v>
      </c>
      <c r="B41" s="161" t="str">
        <f>IF('Data Entry'!B45="","",'Data Entry'!B45)</f>
        <v/>
      </c>
      <c r="C41" s="66" t="str">
        <f>IF('Data Entry'!C45="","",'Data Entry'!C45)</f>
        <v/>
      </c>
      <c r="D41" s="66" t="str">
        <f>IF('Data Entry'!F45="","",'Data Entry'!F45)</f>
        <v/>
      </c>
      <c r="E41" s="68"/>
      <c r="F41" s="68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68"/>
      <c r="R41" s="68"/>
      <c r="S41" s="68"/>
      <c r="T41" s="68"/>
      <c r="U41" s="68"/>
      <c r="V41" s="68"/>
      <c r="W41" s="68"/>
      <c r="X41" s="68"/>
      <c r="Y41" s="67">
        <f t="shared" si="6"/>
        <v>0</v>
      </c>
      <c r="Z41" s="67">
        <f t="shared" si="7"/>
        <v>0</v>
      </c>
      <c r="AA41" s="67">
        <f t="shared" si="8"/>
        <v>0</v>
      </c>
      <c r="AB41" s="256">
        <f t="shared" si="3"/>
        <v>0</v>
      </c>
      <c r="AC41" s="21">
        <f t="shared" si="4"/>
        <v>0</v>
      </c>
      <c r="AD41" s="21" t="str">
        <f t="shared" si="5"/>
        <v>E</v>
      </c>
    </row>
    <row r="42" spans="1:30" ht="18">
      <c r="A42" s="56">
        <f>IF('Data Entry'!A46="","",'Data Entry'!A46)</f>
        <v>39</v>
      </c>
      <c r="B42" s="161" t="str">
        <f>IF('Data Entry'!B46="","",'Data Entry'!B46)</f>
        <v/>
      </c>
      <c r="C42" s="66" t="str">
        <f>IF('Data Entry'!C46="","",'Data Entry'!C46)</f>
        <v/>
      </c>
      <c r="D42" s="66" t="str">
        <f>IF('Data Entry'!F46="","",'Data Entry'!F46)</f>
        <v/>
      </c>
      <c r="E42" s="68"/>
      <c r="F42" s="68"/>
      <c r="G42" s="68"/>
      <c r="H42" s="68"/>
      <c r="I42" s="68"/>
      <c r="J42" s="68"/>
      <c r="K42" s="68"/>
      <c r="L42" s="68"/>
      <c r="M42" s="68"/>
      <c r="N42" s="68"/>
      <c r="O42" s="68"/>
      <c r="P42" s="68"/>
      <c r="Q42" s="68"/>
      <c r="R42" s="68"/>
      <c r="S42" s="68"/>
      <c r="T42" s="68"/>
      <c r="U42" s="68"/>
      <c r="V42" s="68"/>
      <c r="W42" s="68"/>
      <c r="X42" s="68"/>
      <c r="Y42" s="67">
        <f t="shared" si="6"/>
        <v>0</v>
      </c>
      <c r="Z42" s="67">
        <f t="shared" si="7"/>
        <v>0</v>
      </c>
      <c r="AA42" s="67">
        <f t="shared" si="8"/>
        <v>0</v>
      </c>
      <c r="AB42" s="256">
        <f t="shared" si="3"/>
        <v>0</v>
      </c>
      <c r="AC42" s="21">
        <f t="shared" si="4"/>
        <v>0</v>
      </c>
      <c r="AD42" s="21" t="str">
        <f t="shared" si="5"/>
        <v>E</v>
      </c>
    </row>
    <row r="43" spans="1:30" ht="18">
      <c r="A43" s="56">
        <f>IF('Data Entry'!A47="","",'Data Entry'!A47)</f>
        <v>40</v>
      </c>
      <c r="B43" s="161" t="str">
        <f>IF('Data Entry'!B47="","",'Data Entry'!B47)</f>
        <v/>
      </c>
      <c r="C43" s="66" t="str">
        <f>IF('Data Entry'!C47="","",'Data Entry'!C47)</f>
        <v/>
      </c>
      <c r="D43" s="66" t="str">
        <f>IF('Data Entry'!F47="","",'Data Entry'!F47)</f>
        <v/>
      </c>
      <c r="E43" s="68"/>
      <c r="F43" s="68"/>
      <c r="G43" s="68"/>
      <c r="H43" s="68"/>
      <c r="I43" s="68"/>
      <c r="J43" s="68"/>
      <c r="K43" s="68"/>
      <c r="L43" s="68"/>
      <c r="M43" s="68"/>
      <c r="N43" s="68"/>
      <c r="O43" s="68"/>
      <c r="P43" s="68"/>
      <c r="Q43" s="68"/>
      <c r="R43" s="68"/>
      <c r="S43" s="68"/>
      <c r="T43" s="68"/>
      <c r="U43" s="68"/>
      <c r="V43" s="68"/>
      <c r="W43" s="68"/>
      <c r="X43" s="68"/>
      <c r="Y43" s="67">
        <f t="shared" si="6"/>
        <v>0</v>
      </c>
      <c r="Z43" s="67">
        <f t="shared" si="7"/>
        <v>0</v>
      </c>
      <c r="AA43" s="67">
        <f t="shared" si="8"/>
        <v>0</v>
      </c>
      <c r="AB43" s="256">
        <f t="shared" si="3"/>
        <v>0</v>
      </c>
      <c r="AC43" s="21">
        <f t="shared" si="4"/>
        <v>0</v>
      </c>
      <c r="AD43" s="21" t="str">
        <f t="shared" si="5"/>
        <v>E</v>
      </c>
    </row>
    <row r="44" spans="1:30" ht="18">
      <c r="A44" s="56">
        <f>IF('Data Entry'!A48="","",'Data Entry'!A48)</f>
        <v>41</v>
      </c>
      <c r="B44" s="161" t="str">
        <f>IF('Data Entry'!B48="","",'Data Entry'!B48)</f>
        <v/>
      </c>
      <c r="C44" s="66" t="str">
        <f>IF('Data Entry'!C48="","",'Data Entry'!C48)</f>
        <v/>
      </c>
      <c r="D44" s="66" t="str">
        <f>IF('Data Entry'!F48="","",'Data Entry'!F48)</f>
        <v/>
      </c>
      <c r="E44" s="68"/>
      <c r="F44" s="68"/>
      <c r="G44" s="68"/>
      <c r="H44" s="68"/>
      <c r="I44" s="68"/>
      <c r="J44" s="68"/>
      <c r="K44" s="68"/>
      <c r="L44" s="68"/>
      <c r="M44" s="68"/>
      <c r="N44" s="68"/>
      <c r="O44" s="68"/>
      <c r="P44" s="68"/>
      <c r="Q44" s="68"/>
      <c r="R44" s="68"/>
      <c r="S44" s="68"/>
      <c r="T44" s="68"/>
      <c r="U44" s="68"/>
      <c r="V44" s="68"/>
      <c r="W44" s="68"/>
      <c r="X44" s="68"/>
      <c r="Y44" s="67">
        <f t="shared" si="6"/>
        <v>0</v>
      </c>
      <c r="Z44" s="67">
        <f t="shared" si="7"/>
        <v>0</v>
      </c>
      <c r="AA44" s="67">
        <f t="shared" si="8"/>
        <v>0</v>
      </c>
      <c r="AB44" s="256">
        <f t="shared" si="3"/>
        <v>0</v>
      </c>
      <c r="AC44" s="21">
        <f t="shared" si="4"/>
        <v>0</v>
      </c>
      <c r="AD44" s="21" t="str">
        <f t="shared" si="5"/>
        <v>E</v>
      </c>
    </row>
    <row r="45" spans="1:30" ht="18">
      <c r="A45" s="56">
        <f>IF('Data Entry'!A49="","",'Data Entry'!A49)</f>
        <v>42</v>
      </c>
      <c r="B45" s="161" t="str">
        <f>IF('Data Entry'!B49="","",'Data Entry'!B49)</f>
        <v/>
      </c>
      <c r="C45" s="66" t="str">
        <f>IF('Data Entry'!C49="","",'Data Entry'!C49)</f>
        <v/>
      </c>
      <c r="D45" s="66" t="str">
        <f>IF('Data Entry'!F49="","",'Data Entry'!F49)</f>
        <v/>
      </c>
      <c r="E45" s="68"/>
      <c r="F45" s="68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8"/>
      <c r="R45" s="68"/>
      <c r="S45" s="68"/>
      <c r="T45" s="68"/>
      <c r="U45" s="68"/>
      <c r="V45" s="68"/>
      <c r="W45" s="68"/>
      <c r="X45" s="68"/>
      <c r="Y45" s="67">
        <f t="shared" si="6"/>
        <v>0</v>
      </c>
      <c r="Z45" s="67">
        <f t="shared" si="7"/>
        <v>0</v>
      </c>
      <c r="AA45" s="67">
        <f t="shared" si="8"/>
        <v>0</v>
      </c>
      <c r="AB45" s="256">
        <f t="shared" si="3"/>
        <v>0</v>
      </c>
      <c r="AC45" s="21">
        <f t="shared" si="4"/>
        <v>0</v>
      </c>
      <c r="AD45" s="21" t="str">
        <f t="shared" si="5"/>
        <v>E</v>
      </c>
    </row>
    <row r="46" spans="1:30" ht="18">
      <c r="A46" s="56">
        <f>IF('Data Entry'!A50="","",'Data Entry'!A50)</f>
        <v>43</v>
      </c>
      <c r="B46" s="161" t="str">
        <f>IF('Data Entry'!B50="","",'Data Entry'!B50)</f>
        <v/>
      </c>
      <c r="C46" s="66" t="str">
        <f>IF('Data Entry'!C50="","",'Data Entry'!C50)</f>
        <v/>
      </c>
      <c r="D46" s="66" t="str">
        <f>IF('Data Entry'!F50="","",'Data Entry'!F50)</f>
        <v/>
      </c>
      <c r="E46" s="68"/>
      <c r="F46" s="68"/>
      <c r="G46" s="68"/>
      <c r="H46" s="68"/>
      <c r="I46" s="68"/>
      <c r="J46" s="68"/>
      <c r="K46" s="68"/>
      <c r="L46" s="68"/>
      <c r="M46" s="68"/>
      <c r="N46" s="68"/>
      <c r="O46" s="68"/>
      <c r="P46" s="68"/>
      <c r="Q46" s="68"/>
      <c r="R46" s="68"/>
      <c r="S46" s="68"/>
      <c r="T46" s="68"/>
      <c r="U46" s="68"/>
      <c r="V46" s="68"/>
      <c r="W46" s="68"/>
      <c r="X46" s="68"/>
      <c r="Y46" s="67">
        <f t="shared" si="6"/>
        <v>0</v>
      </c>
      <c r="Z46" s="67">
        <f t="shared" si="7"/>
        <v>0</v>
      </c>
      <c r="AA46" s="67">
        <f t="shared" si="8"/>
        <v>0</v>
      </c>
      <c r="AB46" s="256">
        <f t="shared" si="3"/>
        <v>0</v>
      </c>
      <c r="AC46" s="21">
        <f t="shared" si="4"/>
        <v>0</v>
      </c>
      <c r="AD46" s="21" t="str">
        <f t="shared" si="5"/>
        <v>E</v>
      </c>
    </row>
    <row r="47" spans="1:30" ht="18">
      <c r="A47" s="56">
        <f>IF('Data Entry'!A51="","",'Data Entry'!A51)</f>
        <v>44</v>
      </c>
      <c r="B47" s="161" t="str">
        <f>IF('Data Entry'!B51="","",'Data Entry'!B51)</f>
        <v/>
      </c>
      <c r="C47" s="66" t="str">
        <f>IF('Data Entry'!C51="","",'Data Entry'!C51)</f>
        <v/>
      </c>
      <c r="D47" s="66" t="str">
        <f>IF('Data Entry'!F51="","",'Data Entry'!F51)</f>
        <v/>
      </c>
      <c r="E47" s="68"/>
      <c r="F47" s="68"/>
      <c r="G47" s="68"/>
      <c r="H47" s="68"/>
      <c r="I47" s="68"/>
      <c r="J47" s="68"/>
      <c r="K47" s="68"/>
      <c r="L47" s="68"/>
      <c r="M47" s="68"/>
      <c r="N47" s="68"/>
      <c r="O47" s="68"/>
      <c r="P47" s="68"/>
      <c r="Q47" s="68"/>
      <c r="R47" s="68"/>
      <c r="S47" s="68"/>
      <c r="T47" s="68"/>
      <c r="U47" s="68"/>
      <c r="V47" s="68"/>
      <c r="W47" s="68"/>
      <c r="X47" s="68"/>
      <c r="Y47" s="67">
        <f t="shared" si="6"/>
        <v>0</v>
      </c>
      <c r="Z47" s="67">
        <f t="shared" si="7"/>
        <v>0</v>
      </c>
      <c r="AA47" s="67">
        <f t="shared" si="8"/>
        <v>0</v>
      </c>
      <c r="AB47" s="256">
        <f t="shared" si="3"/>
        <v>0</v>
      </c>
      <c r="AC47" s="21">
        <f t="shared" si="4"/>
        <v>0</v>
      </c>
      <c r="AD47" s="21" t="str">
        <f t="shared" si="5"/>
        <v>E</v>
      </c>
    </row>
    <row r="48" spans="1:30" ht="18">
      <c r="A48" s="56">
        <f>IF('Data Entry'!A52="","",'Data Entry'!A52)</f>
        <v>45</v>
      </c>
      <c r="B48" s="161" t="str">
        <f>IF('Data Entry'!B52="","",'Data Entry'!B52)</f>
        <v/>
      </c>
      <c r="C48" s="66" t="str">
        <f>IF('Data Entry'!C52="","",'Data Entry'!C52)</f>
        <v/>
      </c>
      <c r="D48" s="66" t="str">
        <f>IF('Data Entry'!F52="","",'Data Entry'!F52)</f>
        <v/>
      </c>
      <c r="E48" s="68"/>
      <c r="F48" s="68"/>
      <c r="G48" s="68"/>
      <c r="H48" s="68"/>
      <c r="I48" s="68"/>
      <c r="J48" s="68"/>
      <c r="K48" s="68"/>
      <c r="L48" s="68"/>
      <c r="M48" s="68"/>
      <c r="N48" s="68"/>
      <c r="O48" s="68"/>
      <c r="P48" s="68"/>
      <c r="Q48" s="68"/>
      <c r="R48" s="68"/>
      <c r="S48" s="68"/>
      <c r="T48" s="68"/>
      <c r="U48" s="68"/>
      <c r="V48" s="68"/>
      <c r="W48" s="68"/>
      <c r="X48" s="68"/>
      <c r="Y48" s="67">
        <f t="shared" si="6"/>
        <v>0</v>
      </c>
      <c r="Z48" s="67">
        <f t="shared" si="7"/>
        <v>0</v>
      </c>
      <c r="AA48" s="67">
        <f t="shared" si="8"/>
        <v>0</v>
      </c>
      <c r="AB48" s="256">
        <f t="shared" si="3"/>
        <v>0</v>
      </c>
      <c r="AC48" s="21">
        <f t="shared" si="4"/>
        <v>0</v>
      </c>
      <c r="AD48" s="21" t="str">
        <f t="shared" si="5"/>
        <v>E</v>
      </c>
    </row>
    <row r="49" spans="1:30" ht="18">
      <c r="A49" s="56">
        <f>IF('Data Entry'!A53="","",'Data Entry'!A53)</f>
        <v>46</v>
      </c>
      <c r="B49" s="161" t="str">
        <f>IF('Data Entry'!B53="","",'Data Entry'!B53)</f>
        <v/>
      </c>
      <c r="C49" s="66" t="str">
        <f>IF('Data Entry'!C53="","",'Data Entry'!C53)</f>
        <v/>
      </c>
      <c r="D49" s="66" t="str">
        <f>IF('Data Entry'!F53="","",'Data Entry'!F53)</f>
        <v/>
      </c>
      <c r="E49" s="68"/>
      <c r="F49" s="68"/>
      <c r="G49" s="68"/>
      <c r="H49" s="68"/>
      <c r="I49" s="68"/>
      <c r="J49" s="68"/>
      <c r="K49" s="68"/>
      <c r="L49" s="68"/>
      <c r="M49" s="68"/>
      <c r="N49" s="68"/>
      <c r="O49" s="68"/>
      <c r="P49" s="68"/>
      <c r="Q49" s="68"/>
      <c r="R49" s="68"/>
      <c r="S49" s="68"/>
      <c r="T49" s="68"/>
      <c r="U49" s="68"/>
      <c r="V49" s="68"/>
      <c r="W49" s="68"/>
      <c r="X49" s="68"/>
      <c r="Y49" s="67">
        <f t="shared" si="6"/>
        <v>0</v>
      </c>
      <c r="Z49" s="67">
        <f t="shared" si="7"/>
        <v>0</v>
      </c>
      <c r="AA49" s="67">
        <f t="shared" si="8"/>
        <v>0</v>
      </c>
      <c r="AB49" s="256">
        <f t="shared" si="3"/>
        <v>0</v>
      </c>
      <c r="AC49" s="21">
        <f t="shared" si="4"/>
        <v>0</v>
      </c>
      <c r="AD49" s="21" t="str">
        <f t="shared" si="5"/>
        <v>E</v>
      </c>
    </row>
    <row r="50" spans="1:30" ht="18">
      <c r="A50" s="56">
        <f>IF('Data Entry'!A54="","",'Data Entry'!A54)</f>
        <v>47</v>
      </c>
      <c r="B50" s="161" t="str">
        <f>IF('Data Entry'!B54="","",'Data Entry'!B54)</f>
        <v/>
      </c>
      <c r="C50" s="66" t="str">
        <f>IF('Data Entry'!C54="","",'Data Entry'!C54)</f>
        <v/>
      </c>
      <c r="D50" s="66" t="str">
        <f>IF('Data Entry'!F54="","",'Data Entry'!F54)</f>
        <v/>
      </c>
      <c r="E50" s="68"/>
      <c r="F50" s="68"/>
      <c r="G50" s="68"/>
      <c r="H50" s="68"/>
      <c r="I50" s="68"/>
      <c r="J50" s="68"/>
      <c r="K50" s="68"/>
      <c r="L50" s="68"/>
      <c r="M50" s="68"/>
      <c r="N50" s="68"/>
      <c r="O50" s="68"/>
      <c r="P50" s="68"/>
      <c r="Q50" s="68"/>
      <c r="R50" s="68"/>
      <c r="S50" s="68"/>
      <c r="T50" s="68"/>
      <c r="U50" s="68"/>
      <c r="V50" s="68"/>
      <c r="W50" s="68"/>
      <c r="X50" s="68"/>
      <c r="Y50" s="67">
        <f t="shared" si="6"/>
        <v>0</v>
      </c>
      <c r="Z50" s="67">
        <f t="shared" si="7"/>
        <v>0</v>
      </c>
      <c r="AA50" s="67">
        <f t="shared" si="8"/>
        <v>0</v>
      </c>
      <c r="AB50" s="256">
        <f t="shared" si="3"/>
        <v>0</v>
      </c>
      <c r="AC50" s="21">
        <f t="shared" si="4"/>
        <v>0</v>
      </c>
      <c r="AD50" s="21" t="str">
        <f t="shared" si="5"/>
        <v>E</v>
      </c>
    </row>
    <row r="51" spans="1:30" ht="18">
      <c r="A51" s="56">
        <f>IF('Data Entry'!A55="","",'Data Entry'!A55)</f>
        <v>48</v>
      </c>
      <c r="B51" s="161" t="str">
        <f>IF('Data Entry'!B55="","",'Data Entry'!B55)</f>
        <v/>
      </c>
      <c r="C51" s="66" t="str">
        <f>IF('Data Entry'!C55="","",'Data Entry'!C55)</f>
        <v/>
      </c>
      <c r="D51" s="66" t="str">
        <f>IF('Data Entry'!F55="","",'Data Entry'!F55)</f>
        <v/>
      </c>
      <c r="E51" s="68"/>
      <c r="F51" s="68"/>
      <c r="G51" s="68"/>
      <c r="H51" s="68"/>
      <c r="I51" s="68"/>
      <c r="J51" s="68"/>
      <c r="K51" s="68"/>
      <c r="L51" s="68"/>
      <c r="M51" s="68"/>
      <c r="N51" s="68"/>
      <c r="O51" s="68"/>
      <c r="P51" s="68"/>
      <c r="Q51" s="68"/>
      <c r="R51" s="68"/>
      <c r="S51" s="68"/>
      <c r="T51" s="68"/>
      <c r="U51" s="68"/>
      <c r="V51" s="68"/>
      <c r="W51" s="68"/>
      <c r="X51" s="68"/>
      <c r="Y51" s="67">
        <f t="shared" si="6"/>
        <v>0</v>
      </c>
      <c r="Z51" s="67">
        <f t="shared" si="7"/>
        <v>0</v>
      </c>
      <c r="AA51" s="67">
        <f t="shared" si="8"/>
        <v>0</v>
      </c>
      <c r="AB51" s="256">
        <f t="shared" si="3"/>
        <v>0</v>
      </c>
      <c r="AC51" s="21">
        <f t="shared" si="4"/>
        <v>0</v>
      </c>
      <c r="AD51" s="21" t="str">
        <f t="shared" si="5"/>
        <v>E</v>
      </c>
    </row>
    <row r="52" spans="1:30" ht="18">
      <c r="A52" s="56">
        <f>IF('Data Entry'!A56="","",'Data Entry'!A56)</f>
        <v>49</v>
      </c>
      <c r="B52" s="161" t="str">
        <f>IF('Data Entry'!B56="","",'Data Entry'!B56)</f>
        <v/>
      </c>
      <c r="C52" s="66" t="str">
        <f>IF('Data Entry'!C56="","",'Data Entry'!C56)</f>
        <v/>
      </c>
      <c r="D52" s="66" t="str">
        <f>IF('Data Entry'!F56="","",'Data Entry'!F56)</f>
        <v/>
      </c>
      <c r="E52" s="68"/>
      <c r="F52" s="68"/>
      <c r="G52" s="68"/>
      <c r="H52" s="68"/>
      <c r="I52" s="68"/>
      <c r="J52" s="68"/>
      <c r="K52" s="68"/>
      <c r="L52" s="68"/>
      <c r="M52" s="68"/>
      <c r="N52" s="68"/>
      <c r="O52" s="68"/>
      <c r="P52" s="68"/>
      <c r="Q52" s="68"/>
      <c r="R52" s="68"/>
      <c r="S52" s="68"/>
      <c r="T52" s="68"/>
      <c r="U52" s="68"/>
      <c r="V52" s="68"/>
      <c r="W52" s="68"/>
      <c r="X52" s="68"/>
      <c r="Y52" s="67">
        <f t="shared" si="6"/>
        <v>0</v>
      </c>
      <c r="Z52" s="67">
        <f t="shared" si="7"/>
        <v>0</v>
      </c>
      <c r="AA52" s="67">
        <f t="shared" si="8"/>
        <v>0</v>
      </c>
      <c r="AB52" s="256">
        <f t="shared" si="3"/>
        <v>0</v>
      </c>
      <c r="AC52" s="21">
        <f t="shared" si="4"/>
        <v>0</v>
      </c>
      <c r="AD52" s="21" t="str">
        <f t="shared" si="5"/>
        <v>E</v>
      </c>
    </row>
    <row r="53" spans="1:30" ht="18">
      <c r="A53" s="56">
        <f>IF('Data Entry'!A57="","",'Data Entry'!A57)</f>
        <v>50</v>
      </c>
      <c r="B53" s="161" t="str">
        <f>IF('Data Entry'!B57="","",'Data Entry'!B57)</f>
        <v/>
      </c>
      <c r="C53" s="66" t="str">
        <f>IF('Data Entry'!C57="","",'Data Entry'!C57)</f>
        <v/>
      </c>
      <c r="D53" s="66" t="str">
        <f>IF('Data Entry'!F57="","",'Data Entry'!F57)</f>
        <v/>
      </c>
      <c r="E53" s="68"/>
      <c r="F53" s="68"/>
      <c r="G53" s="68"/>
      <c r="H53" s="68"/>
      <c r="I53" s="68"/>
      <c r="J53" s="68"/>
      <c r="K53" s="68"/>
      <c r="L53" s="68"/>
      <c r="M53" s="68"/>
      <c r="N53" s="68"/>
      <c r="O53" s="68"/>
      <c r="P53" s="68"/>
      <c r="Q53" s="68"/>
      <c r="R53" s="68"/>
      <c r="S53" s="68"/>
      <c r="T53" s="68"/>
      <c r="U53" s="68"/>
      <c r="V53" s="68"/>
      <c r="W53" s="68"/>
      <c r="X53" s="68"/>
      <c r="Y53" s="67">
        <f t="shared" si="6"/>
        <v>0</v>
      </c>
      <c r="Z53" s="67">
        <f t="shared" si="7"/>
        <v>0</v>
      </c>
      <c r="AA53" s="67">
        <f t="shared" si="8"/>
        <v>0</v>
      </c>
      <c r="AB53" s="256">
        <f t="shared" si="3"/>
        <v>0</v>
      </c>
      <c r="AC53" s="21">
        <f t="shared" si="4"/>
        <v>0</v>
      </c>
      <c r="AD53" s="21" t="str">
        <f t="shared" si="5"/>
        <v>E</v>
      </c>
    </row>
    <row r="54" spans="1:30" ht="18">
      <c r="A54" s="56">
        <f>IF('Data Entry'!A58="","",'Data Entry'!A58)</f>
        <v>51</v>
      </c>
      <c r="B54" s="161" t="str">
        <f>IF('Data Entry'!B58="","",'Data Entry'!B58)</f>
        <v/>
      </c>
      <c r="C54" s="66" t="str">
        <f>IF('Data Entry'!C58="","",'Data Entry'!C58)</f>
        <v/>
      </c>
      <c r="D54" s="66" t="str">
        <f>IF('Data Entry'!F58="","",'Data Entry'!F58)</f>
        <v/>
      </c>
      <c r="E54" s="68"/>
      <c r="F54" s="68"/>
      <c r="G54" s="68"/>
      <c r="H54" s="68"/>
      <c r="I54" s="68"/>
      <c r="J54" s="68"/>
      <c r="K54" s="68"/>
      <c r="L54" s="68"/>
      <c r="M54" s="68"/>
      <c r="N54" s="68"/>
      <c r="O54" s="68"/>
      <c r="P54" s="68"/>
      <c r="Q54" s="68"/>
      <c r="R54" s="68"/>
      <c r="S54" s="68"/>
      <c r="T54" s="68"/>
      <c r="U54" s="68"/>
      <c r="V54" s="68"/>
      <c r="W54" s="68"/>
      <c r="X54" s="68"/>
      <c r="Y54" s="67">
        <f t="shared" si="6"/>
        <v>0</v>
      </c>
      <c r="Z54" s="67">
        <f t="shared" si="7"/>
        <v>0</v>
      </c>
      <c r="AA54" s="67">
        <f t="shared" si="8"/>
        <v>0</v>
      </c>
      <c r="AB54" s="256">
        <f t="shared" si="3"/>
        <v>0</v>
      </c>
      <c r="AC54" s="21">
        <f t="shared" si="4"/>
        <v>0</v>
      </c>
      <c r="AD54" s="21" t="str">
        <f t="shared" si="5"/>
        <v>E</v>
      </c>
    </row>
    <row r="55" spans="1:30" ht="18">
      <c r="A55" s="56">
        <f>IF('Data Entry'!A59="","",'Data Entry'!A59)</f>
        <v>52</v>
      </c>
      <c r="B55" s="161" t="str">
        <f>IF('Data Entry'!B59="","",'Data Entry'!B59)</f>
        <v/>
      </c>
      <c r="C55" s="66" t="str">
        <f>IF('Data Entry'!C59="","",'Data Entry'!C59)</f>
        <v/>
      </c>
      <c r="D55" s="66" t="str">
        <f>IF('Data Entry'!F59="","",'Data Entry'!F59)</f>
        <v/>
      </c>
      <c r="E55" s="68"/>
      <c r="F55" s="68"/>
      <c r="G55" s="68"/>
      <c r="H55" s="68"/>
      <c r="I55" s="68"/>
      <c r="J55" s="68"/>
      <c r="K55" s="68"/>
      <c r="L55" s="68"/>
      <c r="M55" s="68"/>
      <c r="N55" s="68"/>
      <c r="O55" s="68"/>
      <c r="P55" s="68"/>
      <c r="Q55" s="68"/>
      <c r="R55" s="68"/>
      <c r="S55" s="68"/>
      <c r="T55" s="68"/>
      <c r="U55" s="68"/>
      <c r="V55" s="68"/>
      <c r="W55" s="68"/>
      <c r="X55" s="68"/>
      <c r="Y55" s="67">
        <f t="shared" si="6"/>
        <v>0</v>
      </c>
      <c r="Z55" s="67">
        <f t="shared" si="7"/>
        <v>0</v>
      </c>
      <c r="AA55" s="67">
        <f t="shared" si="8"/>
        <v>0</v>
      </c>
      <c r="AB55" s="256">
        <f t="shared" si="3"/>
        <v>0</v>
      </c>
      <c r="AC55" s="21">
        <f t="shared" si="4"/>
        <v>0</v>
      </c>
      <c r="AD55" s="21" t="str">
        <f t="shared" si="5"/>
        <v>E</v>
      </c>
    </row>
    <row r="56" spans="1:30" ht="18">
      <c r="A56" s="56">
        <f>IF('Data Entry'!A60="","",'Data Entry'!A60)</f>
        <v>53</v>
      </c>
      <c r="B56" s="161" t="str">
        <f>IF('Data Entry'!B60="","",'Data Entry'!B60)</f>
        <v/>
      </c>
      <c r="C56" s="66" t="str">
        <f>IF('Data Entry'!C60="","",'Data Entry'!C60)</f>
        <v/>
      </c>
      <c r="D56" s="66" t="str">
        <f>IF('Data Entry'!F60="","",'Data Entry'!F60)</f>
        <v/>
      </c>
      <c r="E56" s="68"/>
      <c r="F56" s="68"/>
      <c r="G56" s="68"/>
      <c r="H56" s="68"/>
      <c r="I56" s="68"/>
      <c r="J56" s="68"/>
      <c r="K56" s="68"/>
      <c r="L56" s="68"/>
      <c r="M56" s="68"/>
      <c r="N56" s="68"/>
      <c r="O56" s="68"/>
      <c r="P56" s="68"/>
      <c r="Q56" s="68"/>
      <c r="R56" s="68"/>
      <c r="S56" s="68"/>
      <c r="T56" s="68"/>
      <c r="U56" s="68"/>
      <c r="V56" s="68"/>
      <c r="W56" s="68"/>
      <c r="X56" s="68"/>
      <c r="Y56" s="67">
        <f t="shared" si="6"/>
        <v>0</v>
      </c>
      <c r="Z56" s="67">
        <f t="shared" si="7"/>
        <v>0</v>
      </c>
      <c r="AA56" s="67">
        <f t="shared" si="8"/>
        <v>0</v>
      </c>
      <c r="AB56" s="256">
        <f t="shared" si="3"/>
        <v>0</v>
      </c>
      <c r="AC56" s="21">
        <f t="shared" si="4"/>
        <v>0</v>
      </c>
      <c r="AD56" s="21" t="str">
        <f t="shared" si="5"/>
        <v>E</v>
      </c>
    </row>
    <row r="57" spans="1:30" ht="18">
      <c r="A57" s="56">
        <f>IF('Data Entry'!A61="","",'Data Entry'!A61)</f>
        <v>54</v>
      </c>
      <c r="B57" s="161" t="str">
        <f>IF('Data Entry'!B61="","",'Data Entry'!B61)</f>
        <v/>
      </c>
      <c r="C57" s="66" t="str">
        <f>IF('Data Entry'!C61="","",'Data Entry'!C61)</f>
        <v/>
      </c>
      <c r="D57" s="66" t="str">
        <f>IF('Data Entry'!F61="","",'Data Entry'!F61)</f>
        <v/>
      </c>
      <c r="E57" s="68"/>
      <c r="F57" s="68"/>
      <c r="G57" s="68"/>
      <c r="H57" s="68"/>
      <c r="I57" s="68"/>
      <c r="J57" s="68"/>
      <c r="K57" s="68"/>
      <c r="L57" s="68"/>
      <c r="M57" s="68"/>
      <c r="N57" s="68"/>
      <c r="O57" s="68"/>
      <c r="P57" s="68"/>
      <c r="Q57" s="68"/>
      <c r="R57" s="68"/>
      <c r="S57" s="68"/>
      <c r="T57" s="68"/>
      <c r="U57" s="68"/>
      <c r="V57" s="68"/>
      <c r="W57" s="68"/>
      <c r="X57" s="68"/>
      <c r="Y57" s="67">
        <f t="shared" si="6"/>
        <v>0</v>
      </c>
      <c r="Z57" s="67">
        <f t="shared" si="7"/>
        <v>0</v>
      </c>
      <c r="AA57" s="67">
        <f t="shared" si="8"/>
        <v>0</v>
      </c>
      <c r="AB57" s="256">
        <f t="shared" si="3"/>
        <v>0</v>
      </c>
      <c r="AC57" s="21">
        <f t="shared" si="4"/>
        <v>0</v>
      </c>
      <c r="AD57" s="21" t="str">
        <f t="shared" si="5"/>
        <v>E</v>
      </c>
    </row>
    <row r="58" spans="1:30" ht="18">
      <c r="A58" s="56">
        <f>IF('Data Entry'!A62="","",'Data Entry'!A62)</f>
        <v>55</v>
      </c>
      <c r="B58" s="161" t="str">
        <f>IF('Data Entry'!B62="","",'Data Entry'!B62)</f>
        <v/>
      </c>
      <c r="C58" s="66" t="str">
        <f>IF('Data Entry'!C62="","",'Data Entry'!C62)</f>
        <v/>
      </c>
      <c r="D58" s="66" t="str">
        <f>IF('Data Entry'!F62="","",'Data Entry'!F62)</f>
        <v/>
      </c>
      <c r="E58" s="68"/>
      <c r="F58" s="68"/>
      <c r="G58" s="68"/>
      <c r="H58" s="68"/>
      <c r="I58" s="68"/>
      <c r="J58" s="68"/>
      <c r="K58" s="68"/>
      <c r="L58" s="68"/>
      <c r="M58" s="68"/>
      <c r="N58" s="68"/>
      <c r="O58" s="68"/>
      <c r="P58" s="68"/>
      <c r="Q58" s="68"/>
      <c r="R58" s="68"/>
      <c r="S58" s="68"/>
      <c r="T58" s="68"/>
      <c r="U58" s="68"/>
      <c r="V58" s="68"/>
      <c r="W58" s="68"/>
      <c r="X58" s="68"/>
      <c r="Y58" s="67">
        <f t="shared" si="6"/>
        <v>0</v>
      </c>
      <c r="Z58" s="67">
        <f t="shared" si="7"/>
        <v>0</v>
      </c>
      <c r="AA58" s="67">
        <f t="shared" si="8"/>
        <v>0</v>
      </c>
      <c r="AB58" s="256">
        <f t="shared" si="3"/>
        <v>0</v>
      </c>
      <c r="AC58" s="21">
        <f t="shared" si="4"/>
        <v>0</v>
      </c>
      <c r="AD58" s="21" t="str">
        <f t="shared" si="5"/>
        <v>E</v>
      </c>
    </row>
    <row r="59" spans="1:30" ht="18">
      <c r="A59" s="56">
        <f>IF('Data Entry'!A63="","",'Data Entry'!A63)</f>
        <v>56</v>
      </c>
      <c r="B59" s="161" t="str">
        <f>IF('Data Entry'!B63="","",'Data Entry'!B63)</f>
        <v/>
      </c>
      <c r="C59" s="66" t="str">
        <f>IF('Data Entry'!C63="","",'Data Entry'!C63)</f>
        <v/>
      </c>
      <c r="D59" s="66" t="str">
        <f>IF('Data Entry'!F63="","",'Data Entry'!F63)</f>
        <v/>
      </c>
      <c r="E59" s="68"/>
      <c r="F59" s="68"/>
      <c r="G59" s="68"/>
      <c r="H59" s="68"/>
      <c r="I59" s="68"/>
      <c r="J59" s="68"/>
      <c r="K59" s="68"/>
      <c r="L59" s="68"/>
      <c r="M59" s="68"/>
      <c r="N59" s="68"/>
      <c r="O59" s="68"/>
      <c r="P59" s="68"/>
      <c r="Q59" s="68"/>
      <c r="R59" s="68"/>
      <c r="S59" s="68"/>
      <c r="T59" s="68"/>
      <c r="U59" s="68"/>
      <c r="V59" s="68"/>
      <c r="W59" s="68"/>
      <c r="X59" s="68"/>
      <c r="Y59" s="67">
        <f t="shared" si="6"/>
        <v>0</v>
      </c>
      <c r="Z59" s="67">
        <f t="shared" si="7"/>
        <v>0</v>
      </c>
      <c r="AA59" s="67">
        <f t="shared" si="8"/>
        <v>0</v>
      </c>
      <c r="AB59" s="256">
        <f t="shared" si="3"/>
        <v>0</v>
      </c>
      <c r="AC59" s="21">
        <f t="shared" si="4"/>
        <v>0</v>
      </c>
      <c r="AD59" s="21" t="str">
        <f t="shared" si="5"/>
        <v>E</v>
      </c>
    </row>
    <row r="60" spans="1:30" ht="18">
      <c r="A60" s="56">
        <f>IF('Data Entry'!A64="","",'Data Entry'!A64)</f>
        <v>57</v>
      </c>
      <c r="B60" s="161" t="str">
        <f>IF('Data Entry'!B64="","",'Data Entry'!B64)</f>
        <v/>
      </c>
      <c r="C60" s="66" t="str">
        <f>IF('Data Entry'!C64="","",'Data Entry'!C64)</f>
        <v/>
      </c>
      <c r="D60" s="66" t="str">
        <f>IF('Data Entry'!F64="","",'Data Entry'!F64)</f>
        <v/>
      </c>
      <c r="E60" s="68"/>
      <c r="F60" s="68"/>
      <c r="G60" s="68"/>
      <c r="H60" s="68"/>
      <c r="I60" s="68"/>
      <c r="J60" s="68"/>
      <c r="K60" s="68"/>
      <c r="L60" s="68"/>
      <c r="M60" s="68"/>
      <c r="N60" s="68"/>
      <c r="O60" s="68"/>
      <c r="P60" s="68"/>
      <c r="Q60" s="68"/>
      <c r="R60" s="68"/>
      <c r="S60" s="68"/>
      <c r="T60" s="68"/>
      <c r="U60" s="68"/>
      <c r="V60" s="68"/>
      <c r="W60" s="68"/>
      <c r="X60" s="68"/>
      <c r="Y60" s="67">
        <f t="shared" si="6"/>
        <v>0</v>
      </c>
      <c r="Z60" s="67">
        <f t="shared" si="7"/>
        <v>0</v>
      </c>
      <c r="AA60" s="67">
        <f t="shared" si="8"/>
        <v>0</v>
      </c>
      <c r="AB60" s="256">
        <f t="shared" si="3"/>
        <v>0</v>
      </c>
      <c r="AC60" s="21">
        <f t="shared" si="4"/>
        <v>0</v>
      </c>
      <c r="AD60" s="21" t="str">
        <f t="shared" si="5"/>
        <v>E</v>
      </c>
    </row>
    <row r="61" spans="1:30" ht="18">
      <c r="A61" s="56">
        <f>IF('Data Entry'!A65="","",'Data Entry'!A65)</f>
        <v>58</v>
      </c>
      <c r="B61" s="161" t="str">
        <f>IF('Data Entry'!B65="","",'Data Entry'!B65)</f>
        <v/>
      </c>
      <c r="C61" s="66" t="str">
        <f>IF('Data Entry'!C65="","",'Data Entry'!C65)</f>
        <v/>
      </c>
      <c r="D61" s="66" t="str">
        <f>IF('Data Entry'!F65="","",'Data Entry'!F65)</f>
        <v/>
      </c>
      <c r="E61" s="68"/>
      <c r="F61" s="68"/>
      <c r="G61" s="68"/>
      <c r="H61" s="68"/>
      <c r="I61" s="68"/>
      <c r="J61" s="68"/>
      <c r="K61" s="68"/>
      <c r="L61" s="68"/>
      <c r="M61" s="68"/>
      <c r="N61" s="68"/>
      <c r="O61" s="68"/>
      <c r="P61" s="68"/>
      <c r="Q61" s="68"/>
      <c r="R61" s="68"/>
      <c r="S61" s="68"/>
      <c r="T61" s="68"/>
      <c r="U61" s="68"/>
      <c r="V61" s="68"/>
      <c r="W61" s="68"/>
      <c r="X61" s="68"/>
      <c r="Y61" s="67">
        <f t="shared" si="6"/>
        <v>0</v>
      </c>
      <c r="Z61" s="67">
        <f t="shared" si="7"/>
        <v>0</v>
      </c>
      <c r="AA61" s="67">
        <f t="shared" si="8"/>
        <v>0</v>
      </c>
      <c r="AB61" s="256">
        <f t="shared" si="3"/>
        <v>0</v>
      </c>
      <c r="AC61" s="21">
        <f t="shared" si="4"/>
        <v>0</v>
      </c>
      <c r="AD61" s="21" t="str">
        <f t="shared" si="5"/>
        <v>E</v>
      </c>
    </row>
    <row r="62" spans="1:30" ht="18">
      <c r="A62" s="56">
        <f>IF('Data Entry'!A66="","",'Data Entry'!A66)</f>
        <v>59</v>
      </c>
      <c r="B62" s="161" t="str">
        <f>IF('Data Entry'!B66="","",'Data Entry'!B66)</f>
        <v/>
      </c>
      <c r="C62" s="66" t="str">
        <f>IF('Data Entry'!C66="","",'Data Entry'!C66)</f>
        <v/>
      </c>
      <c r="D62" s="66" t="str">
        <f>IF('Data Entry'!F66="","",'Data Entry'!F66)</f>
        <v/>
      </c>
      <c r="E62" s="68"/>
      <c r="F62" s="68"/>
      <c r="G62" s="68"/>
      <c r="H62" s="68"/>
      <c r="I62" s="68"/>
      <c r="J62" s="68"/>
      <c r="K62" s="68"/>
      <c r="L62" s="68"/>
      <c r="M62" s="68"/>
      <c r="N62" s="68"/>
      <c r="O62" s="68"/>
      <c r="P62" s="68"/>
      <c r="Q62" s="68"/>
      <c r="R62" s="68"/>
      <c r="S62" s="68"/>
      <c r="T62" s="68"/>
      <c r="U62" s="68"/>
      <c r="V62" s="68"/>
      <c r="W62" s="68"/>
      <c r="X62" s="68"/>
      <c r="Y62" s="67">
        <f t="shared" si="6"/>
        <v>0</v>
      </c>
      <c r="Z62" s="67">
        <f t="shared" si="7"/>
        <v>0</v>
      </c>
      <c r="AA62" s="67">
        <f t="shared" si="8"/>
        <v>0</v>
      </c>
      <c r="AB62" s="256">
        <f t="shared" si="3"/>
        <v>0</v>
      </c>
      <c r="AC62" s="21">
        <f t="shared" si="4"/>
        <v>0</v>
      </c>
      <c r="AD62" s="21" t="str">
        <f t="shared" si="5"/>
        <v>E</v>
      </c>
    </row>
    <row r="63" spans="1:30" ht="18">
      <c r="A63" s="56">
        <f>IF('Data Entry'!A67="","",'Data Entry'!A67)</f>
        <v>60</v>
      </c>
      <c r="B63" s="161" t="str">
        <f>IF('Data Entry'!B67="","",'Data Entry'!B67)</f>
        <v/>
      </c>
      <c r="C63" s="66" t="str">
        <f>IF('Data Entry'!C67="","",'Data Entry'!C67)</f>
        <v/>
      </c>
      <c r="D63" s="66" t="str">
        <f>IF('Data Entry'!F67="","",'Data Entry'!F67)</f>
        <v/>
      </c>
      <c r="E63" s="68"/>
      <c r="F63" s="68"/>
      <c r="G63" s="68"/>
      <c r="H63" s="68"/>
      <c r="I63" s="68"/>
      <c r="J63" s="68"/>
      <c r="K63" s="68"/>
      <c r="L63" s="68"/>
      <c r="M63" s="68"/>
      <c r="N63" s="68"/>
      <c r="O63" s="68"/>
      <c r="P63" s="68"/>
      <c r="Q63" s="68"/>
      <c r="R63" s="68"/>
      <c r="S63" s="68"/>
      <c r="T63" s="68"/>
      <c r="U63" s="68"/>
      <c r="V63" s="68"/>
      <c r="W63" s="68"/>
      <c r="X63" s="68"/>
      <c r="Y63" s="67">
        <f t="shared" si="6"/>
        <v>0</v>
      </c>
      <c r="Z63" s="67">
        <f t="shared" si="7"/>
        <v>0</v>
      </c>
      <c r="AA63" s="67">
        <f t="shared" si="8"/>
        <v>0</v>
      </c>
      <c r="AB63" s="256">
        <f t="shared" si="3"/>
        <v>0</v>
      </c>
      <c r="AC63" s="21">
        <f t="shared" si="4"/>
        <v>0</v>
      </c>
      <c r="AD63" s="21" t="str">
        <f t="shared" si="5"/>
        <v>E</v>
      </c>
    </row>
  </sheetData>
  <sheetProtection algorithmName="SHA-512" hashValue="fZ4w2WarIEDmshPYW/J8bn6/ZNYPQx7StnvopoMspJipVyJL7nJ2GWfK9DFmkOZxD+cmIRO8omx+oFfHsffVCQ==" saltValue="D+Wsq53EtWCRrZ5RKSR9Ug==" spinCount="100000" sheet="1" objects="1" scenarios="1" formatCells="0"/>
  <protectedRanges>
    <protectedRange sqref="E4:X63" name="Range1"/>
    <protectedRange sqref="AF1" name="Range2"/>
    <protectedRange sqref="E2:X2" name="Range3"/>
  </protectedRanges>
  <mergeCells count="6">
    <mergeCell ref="A1:A3"/>
    <mergeCell ref="B1:B3"/>
    <mergeCell ref="C1:C3"/>
    <mergeCell ref="D1:D3"/>
    <mergeCell ref="E1:AA1"/>
    <mergeCell ref="Y2:AA2"/>
  </mergeCells>
  <conditionalFormatting sqref="A4:AA63">
    <cfRule type="expression" dxfId="7" priority="3">
      <formula>$A4=""</formula>
    </cfRule>
  </conditionalFormatting>
  <conditionalFormatting sqref="AF1 E2:X2">
    <cfRule type="containsBlanks" dxfId="6" priority="2">
      <formula>LEN(TRIM(E1))=0</formula>
    </cfRule>
  </conditionalFormatting>
  <dataValidations count="3">
    <dataValidation type="list" allowBlank="1" showInputMessage="1" showErrorMessage="1" sqref="AF1" xr:uid="{CB03149C-562F-4244-87FC-FA058EC14C58}">
      <formula1>"1"</formula1>
    </dataValidation>
    <dataValidation type="list" allowBlank="1" showInputMessage="1" showErrorMessage="1" errorTitle="અયોગ્ય એન્ટ્રી" error="યોગ્ય વિકલ્પ પસંદ કરો." promptTitle="યોગ્ય જવાબ લખો." prompt="સારું = A_x000a_મધ્યમ   = B_x000a_સાધારણ = C" sqref="E4:X63" xr:uid="{0AD54A46-4337-4732-959E-4259C78303FA}">
      <formula1>"A,B,C"</formula1>
    </dataValidation>
    <dataValidation allowBlank="1" showInputMessage="1" showErrorMessage="1" promptTitle="ગણિત માટે ક્ષમતા વિધાન " prompt="લખો." sqref="E2:X2" xr:uid="{99208E9D-529D-4CAB-9483-212A9895284E}"/>
  </dataValidations>
  <pageMargins left="0.15748031496062992" right="0.19685039370078741" top="0.27559055118110237" bottom="0.19685039370078741" header="0.23622047244094491" footer="0.15748031496062992"/>
  <pageSetup paperSize="9" orientation="landscape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571BD7-DBCF-4C04-8019-023E347129CA}">
  <sheetPr>
    <tabColor rgb="FFFF0000"/>
  </sheetPr>
  <dimension ref="A1:U63"/>
  <sheetViews>
    <sheetView showGridLines="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C4" sqref="C4"/>
    </sheetView>
  </sheetViews>
  <sheetFormatPr defaultRowHeight="14.4"/>
  <cols>
    <col min="1" max="1" width="4" customWidth="1"/>
    <col min="2" max="2" width="22.5546875" customWidth="1"/>
    <col min="3" max="13" width="4.77734375" customWidth="1"/>
    <col min="14" max="16" width="5.33203125" customWidth="1"/>
  </cols>
  <sheetData>
    <row r="1" spans="1:21" ht="32.25" customHeight="1">
      <c r="A1" s="296" t="s">
        <v>70</v>
      </c>
      <c r="B1" s="296"/>
      <c r="C1" s="296"/>
      <c r="D1" s="296"/>
      <c r="E1" s="296"/>
      <c r="F1" s="296"/>
      <c r="G1" s="296"/>
      <c r="H1" s="296"/>
      <c r="I1" s="296"/>
      <c r="J1" s="296"/>
      <c r="K1" s="296"/>
      <c r="L1" s="296"/>
      <c r="M1" s="296"/>
      <c r="S1" s="160"/>
    </row>
    <row r="2" spans="1:21" ht="179.25" customHeight="1">
      <c r="A2" s="297" t="s">
        <v>57</v>
      </c>
      <c r="B2" s="297" t="s">
        <v>39</v>
      </c>
      <c r="C2" s="69" t="s">
        <v>71</v>
      </c>
      <c r="D2" s="69" t="s">
        <v>72</v>
      </c>
      <c r="E2" s="69" t="s">
        <v>73</v>
      </c>
      <c r="F2" s="69" t="s">
        <v>74</v>
      </c>
      <c r="G2" s="69" t="s">
        <v>75</v>
      </c>
      <c r="H2" s="69" t="s">
        <v>76</v>
      </c>
      <c r="I2" s="69" t="s">
        <v>77</v>
      </c>
      <c r="J2" s="69" t="s">
        <v>78</v>
      </c>
      <c r="K2" s="69" t="s">
        <v>79</v>
      </c>
      <c r="L2" s="69" t="s">
        <v>80</v>
      </c>
      <c r="M2" s="69" t="s">
        <v>81</v>
      </c>
      <c r="N2" s="291" t="s">
        <v>58</v>
      </c>
      <c r="O2" s="291"/>
      <c r="P2" s="291"/>
      <c r="T2" s="299" t="s">
        <v>311</v>
      </c>
      <c r="U2" s="299"/>
    </row>
    <row r="3" spans="1:21" ht="21" customHeight="1">
      <c r="A3" s="298"/>
      <c r="B3" s="298"/>
      <c r="C3" s="70">
        <v>1</v>
      </c>
      <c r="D3" s="70">
        <v>2</v>
      </c>
      <c r="E3" s="70">
        <v>3</v>
      </c>
      <c r="F3" s="70">
        <v>4</v>
      </c>
      <c r="G3" s="70">
        <v>5</v>
      </c>
      <c r="H3" s="70">
        <v>6</v>
      </c>
      <c r="I3" s="70">
        <v>7</v>
      </c>
      <c r="J3" s="70">
        <v>8</v>
      </c>
      <c r="K3" s="70">
        <v>9</v>
      </c>
      <c r="L3" s="70">
        <v>10</v>
      </c>
      <c r="M3" s="70">
        <v>11</v>
      </c>
      <c r="N3" s="55" t="s">
        <v>40</v>
      </c>
      <c r="O3" s="55" t="s">
        <v>31</v>
      </c>
      <c r="P3" s="55" t="s">
        <v>41</v>
      </c>
      <c r="Q3" s="173"/>
      <c r="R3" s="21">
        <f>(COUNTA(C4:M4)*3)</f>
        <v>33</v>
      </c>
      <c r="S3" s="173"/>
    </row>
    <row r="4" spans="1:21" ht="18">
      <c r="A4" s="56">
        <f>IF('Data Entry'!A8="","",'Data Entry'!A8)</f>
        <v>1</v>
      </c>
      <c r="B4" s="20" t="str">
        <f>IF('Data Entry'!B8="","",'Data Entry'!B8)</f>
        <v>પટેલ બ્રિજેશકુમાર કાળાભાઈ</v>
      </c>
      <c r="C4" s="68" t="s">
        <v>40</v>
      </c>
      <c r="D4" s="68" t="s">
        <v>40</v>
      </c>
      <c r="E4" s="68" t="s">
        <v>31</v>
      </c>
      <c r="F4" s="68" t="s">
        <v>31</v>
      </c>
      <c r="G4" s="68" t="s">
        <v>41</v>
      </c>
      <c r="H4" s="68" t="s">
        <v>41</v>
      </c>
      <c r="I4" s="68" t="s">
        <v>40</v>
      </c>
      <c r="J4" s="68" t="s">
        <v>40</v>
      </c>
      <c r="K4" s="68" t="s">
        <v>40</v>
      </c>
      <c r="L4" s="68" t="s">
        <v>40</v>
      </c>
      <c r="M4" s="68" t="s">
        <v>40</v>
      </c>
      <c r="N4" s="67">
        <f>IF($S$1=1,"",IF(A4="","",COUNTIF(C4:M4,$N$3)))</f>
        <v>7</v>
      </c>
      <c r="O4" s="67">
        <f>IF($S$1=1,"",IF(A4="","",COUNTIF(C4:M4,$O$3)))</f>
        <v>2</v>
      </c>
      <c r="P4" s="67">
        <f>IF($S$1=1,"",IF(A4="","",COUNTIF(C4:M4,$P$3)))</f>
        <v>2</v>
      </c>
      <c r="Q4" s="256">
        <f>(N4*3)+(O4*2)+(P4*1)</f>
        <v>27</v>
      </c>
      <c r="R4" s="21">
        <f>IF(A4="","",ROUND(Q4*100/$R$3,0))</f>
        <v>82</v>
      </c>
      <c r="S4" s="21" t="str">
        <f>IF(A4="","",IF(R4&gt;=80,"A",IF(R4&gt;=65,"B",IF(R4&gt;=50,"C",IF(R4&gt;=35,"D",IF(R4&lt;=34,"E"))))))</f>
        <v>A</v>
      </c>
    </row>
    <row r="5" spans="1:21" ht="18">
      <c r="A5" s="56">
        <f>IF('Data Entry'!A9="","",'Data Entry'!A9)</f>
        <v>2</v>
      </c>
      <c r="B5" s="20" t="str">
        <f>IF('Data Entry'!B9="","",'Data Entry'!B9)</f>
        <v/>
      </c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  <c r="N5" s="67">
        <f t="shared" ref="N5:N63" si="0">IF($S$1=1,"",IF(A5="","",COUNTIF(C5:M5,$N$3)))</f>
        <v>0</v>
      </c>
      <c r="O5" s="67">
        <f t="shared" ref="O5:O63" si="1">IF($S$1=1,"",IF(A5="","",COUNTIF(C5:M5,$O$3)))</f>
        <v>0</v>
      </c>
      <c r="P5" s="67">
        <f t="shared" ref="P5:P63" si="2">IF($S$1=1,"",IF(A5="","",COUNTIF(C5:M5,$P$3)))</f>
        <v>0</v>
      </c>
      <c r="Q5" s="256">
        <f t="shared" ref="Q5:Q63" si="3">(N5*3)+(O5*2)+(P5*1)</f>
        <v>0</v>
      </c>
      <c r="R5" s="21">
        <f t="shared" ref="R5:R63" si="4">IF(A5="","",ROUND(Q5*100/$R$3,0))</f>
        <v>0</v>
      </c>
      <c r="S5" s="21" t="str">
        <f t="shared" ref="S5:S63" si="5">IF(A5="","",IF(R5&gt;=80,"A",IF(R5&gt;=65,"B",IF(R5&gt;=50,"C",IF(R5&gt;=35,"D",IF(R5&lt;=34,"E"))))))</f>
        <v>E</v>
      </c>
    </row>
    <row r="6" spans="1:21" ht="18">
      <c r="A6" s="56">
        <f>IF('Data Entry'!A10="","",'Data Entry'!A10)</f>
        <v>3</v>
      </c>
      <c r="B6" s="20" t="str">
        <f>IF('Data Entry'!B10="","",'Data Entry'!B10)</f>
        <v/>
      </c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67">
        <f t="shared" si="0"/>
        <v>0</v>
      </c>
      <c r="O6" s="67">
        <f t="shared" si="1"/>
        <v>0</v>
      </c>
      <c r="P6" s="67">
        <f t="shared" si="2"/>
        <v>0</v>
      </c>
      <c r="Q6" s="256">
        <f t="shared" si="3"/>
        <v>0</v>
      </c>
      <c r="R6" s="21">
        <f t="shared" si="4"/>
        <v>0</v>
      </c>
      <c r="S6" s="21" t="str">
        <f t="shared" si="5"/>
        <v>E</v>
      </c>
    </row>
    <row r="7" spans="1:21" ht="18">
      <c r="A7" s="56">
        <f>IF('Data Entry'!A11="","",'Data Entry'!A11)</f>
        <v>4</v>
      </c>
      <c r="B7" s="20" t="str">
        <f>IF('Data Entry'!B11="","",'Data Entry'!B11)</f>
        <v/>
      </c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7">
        <f t="shared" si="0"/>
        <v>0</v>
      </c>
      <c r="O7" s="67">
        <f t="shared" si="1"/>
        <v>0</v>
      </c>
      <c r="P7" s="67">
        <f t="shared" si="2"/>
        <v>0</v>
      </c>
      <c r="Q7" s="256">
        <f t="shared" si="3"/>
        <v>0</v>
      </c>
      <c r="R7" s="21">
        <f t="shared" si="4"/>
        <v>0</v>
      </c>
      <c r="S7" s="21" t="str">
        <f t="shared" si="5"/>
        <v>E</v>
      </c>
    </row>
    <row r="8" spans="1:21" ht="18">
      <c r="A8" s="56">
        <f>IF('Data Entry'!A12="","",'Data Entry'!A12)</f>
        <v>5</v>
      </c>
      <c r="B8" s="20" t="str">
        <f>IF('Data Entry'!B12="","",'Data Entry'!B12)</f>
        <v/>
      </c>
      <c r="C8" s="68"/>
      <c r="D8" s="68"/>
      <c r="E8" s="68"/>
      <c r="F8" s="68"/>
      <c r="G8" s="68"/>
      <c r="H8" s="68"/>
      <c r="I8" s="68"/>
      <c r="J8" s="68"/>
      <c r="K8" s="68"/>
      <c r="L8" s="68"/>
      <c r="M8" s="68"/>
      <c r="N8" s="67">
        <f t="shared" si="0"/>
        <v>0</v>
      </c>
      <c r="O8" s="67">
        <f t="shared" si="1"/>
        <v>0</v>
      </c>
      <c r="P8" s="67">
        <f t="shared" si="2"/>
        <v>0</v>
      </c>
      <c r="Q8" s="256">
        <f t="shared" si="3"/>
        <v>0</v>
      </c>
      <c r="R8" s="21">
        <f t="shared" si="4"/>
        <v>0</v>
      </c>
      <c r="S8" s="21" t="str">
        <f t="shared" si="5"/>
        <v>E</v>
      </c>
    </row>
    <row r="9" spans="1:21" ht="18">
      <c r="A9" s="56">
        <f>IF('Data Entry'!A13="","",'Data Entry'!A13)</f>
        <v>6</v>
      </c>
      <c r="B9" s="20" t="str">
        <f>IF('Data Entry'!B13="","",'Data Entry'!B13)</f>
        <v/>
      </c>
      <c r="C9" s="68"/>
      <c r="D9" s="68"/>
      <c r="E9" s="68"/>
      <c r="F9" s="68"/>
      <c r="G9" s="68"/>
      <c r="H9" s="68"/>
      <c r="I9" s="68"/>
      <c r="J9" s="68"/>
      <c r="K9" s="68"/>
      <c r="L9" s="68"/>
      <c r="M9" s="68"/>
      <c r="N9" s="67">
        <f t="shared" si="0"/>
        <v>0</v>
      </c>
      <c r="O9" s="67">
        <f t="shared" si="1"/>
        <v>0</v>
      </c>
      <c r="P9" s="67">
        <f t="shared" si="2"/>
        <v>0</v>
      </c>
      <c r="Q9" s="256">
        <f t="shared" si="3"/>
        <v>0</v>
      </c>
      <c r="R9" s="21">
        <f t="shared" si="4"/>
        <v>0</v>
      </c>
      <c r="S9" s="21" t="str">
        <f t="shared" si="5"/>
        <v>E</v>
      </c>
    </row>
    <row r="10" spans="1:21" ht="18">
      <c r="A10" s="56">
        <f>IF('Data Entry'!A14="","",'Data Entry'!A14)</f>
        <v>7</v>
      </c>
      <c r="B10" s="20" t="str">
        <f>IF('Data Entry'!B14="","",'Data Entry'!B14)</f>
        <v/>
      </c>
      <c r="C10" s="68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7">
        <f t="shared" si="0"/>
        <v>0</v>
      </c>
      <c r="O10" s="67">
        <f t="shared" si="1"/>
        <v>0</v>
      </c>
      <c r="P10" s="67">
        <f t="shared" si="2"/>
        <v>0</v>
      </c>
      <c r="Q10" s="256">
        <f t="shared" si="3"/>
        <v>0</v>
      </c>
      <c r="R10" s="21">
        <f t="shared" si="4"/>
        <v>0</v>
      </c>
      <c r="S10" s="21" t="str">
        <f t="shared" si="5"/>
        <v>E</v>
      </c>
    </row>
    <row r="11" spans="1:21" ht="18">
      <c r="A11" s="56">
        <f>IF('Data Entry'!A15="","",'Data Entry'!A15)</f>
        <v>8</v>
      </c>
      <c r="B11" s="20" t="str">
        <f>IF('Data Entry'!B15="","",'Data Entry'!B15)</f>
        <v/>
      </c>
      <c r="C11" s="68"/>
      <c r="D11" s="68"/>
      <c r="E11" s="68"/>
      <c r="F11" s="68"/>
      <c r="G11" s="68"/>
      <c r="H11" s="68"/>
      <c r="I11" s="68"/>
      <c r="J11" s="68"/>
      <c r="K11" s="68"/>
      <c r="L11" s="68"/>
      <c r="M11" s="68"/>
      <c r="N11" s="67">
        <f t="shared" si="0"/>
        <v>0</v>
      </c>
      <c r="O11" s="67">
        <f t="shared" si="1"/>
        <v>0</v>
      </c>
      <c r="P11" s="67">
        <f t="shared" si="2"/>
        <v>0</v>
      </c>
      <c r="Q11" s="256">
        <f t="shared" si="3"/>
        <v>0</v>
      </c>
      <c r="R11" s="21">
        <f t="shared" si="4"/>
        <v>0</v>
      </c>
      <c r="S11" s="21" t="str">
        <f t="shared" si="5"/>
        <v>E</v>
      </c>
    </row>
    <row r="12" spans="1:21" ht="18">
      <c r="A12" s="56">
        <f>IF('Data Entry'!A16="","",'Data Entry'!A16)</f>
        <v>9</v>
      </c>
      <c r="B12" s="20" t="str">
        <f>IF('Data Entry'!B16="","",'Data Entry'!B16)</f>
        <v/>
      </c>
      <c r="C12" s="68"/>
      <c r="D12" s="68"/>
      <c r="E12" s="68"/>
      <c r="F12" s="68"/>
      <c r="G12" s="68"/>
      <c r="H12" s="68"/>
      <c r="I12" s="68"/>
      <c r="J12" s="68"/>
      <c r="K12" s="68"/>
      <c r="L12" s="68"/>
      <c r="M12" s="68"/>
      <c r="N12" s="67">
        <f t="shared" si="0"/>
        <v>0</v>
      </c>
      <c r="O12" s="67">
        <f t="shared" si="1"/>
        <v>0</v>
      </c>
      <c r="P12" s="67">
        <f t="shared" si="2"/>
        <v>0</v>
      </c>
      <c r="Q12" s="256">
        <f t="shared" si="3"/>
        <v>0</v>
      </c>
      <c r="R12" s="21">
        <f t="shared" si="4"/>
        <v>0</v>
      </c>
      <c r="S12" s="21" t="str">
        <f t="shared" si="5"/>
        <v>E</v>
      </c>
    </row>
    <row r="13" spans="1:21" ht="18">
      <c r="A13" s="56">
        <f>IF('Data Entry'!A17="","",'Data Entry'!A17)</f>
        <v>10</v>
      </c>
      <c r="B13" s="20" t="str">
        <f>IF('Data Entry'!B17="","",'Data Entry'!B17)</f>
        <v/>
      </c>
      <c r="C13" s="68"/>
      <c r="D13" s="68"/>
      <c r="E13" s="68"/>
      <c r="F13" s="68"/>
      <c r="G13" s="68"/>
      <c r="H13" s="68"/>
      <c r="I13" s="68"/>
      <c r="J13" s="68"/>
      <c r="K13" s="68"/>
      <c r="L13" s="68"/>
      <c r="M13" s="68"/>
      <c r="N13" s="67">
        <f t="shared" si="0"/>
        <v>0</v>
      </c>
      <c r="O13" s="67">
        <f t="shared" si="1"/>
        <v>0</v>
      </c>
      <c r="P13" s="67">
        <f t="shared" si="2"/>
        <v>0</v>
      </c>
      <c r="Q13" s="256">
        <f t="shared" si="3"/>
        <v>0</v>
      </c>
      <c r="R13" s="21">
        <f t="shared" si="4"/>
        <v>0</v>
      </c>
      <c r="S13" s="21" t="str">
        <f t="shared" si="5"/>
        <v>E</v>
      </c>
    </row>
    <row r="14" spans="1:21" ht="18">
      <c r="A14" s="56">
        <f>IF('Data Entry'!A18="","",'Data Entry'!A18)</f>
        <v>11</v>
      </c>
      <c r="B14" s="20" t="str">
        <f>IF('Data Entry'!B18="","",'Data Entry'!B18)</f>
        <v/>
      </c>
      <c r="C14" s="68"/>
      <c r="D14" s="68"/>
      <c r="E14" s="68"/>
      <c r="F14" s="68"/>
      <c r="G14" s="68"/>
      <c r="H14" s="68"/>
      <c r="I14" s="68"/>
      <c r="J14" s="68"/>
      <c r="K14" s="68"/>
      <c r="L14" s="68"/>
      <c r="M14" s="68"/>
      <c r="N14" s="67">
        <f t="shared" si="0"/>
        <v>0</v>
      </c>
      <c r="O14" s="67">
        <f t="shared" si="1"/>
        <v>0</v>
      </c>
      <c r="P14" s="67">
        <f t="shared" si="2"/>
        <v>0</v>
      </c>
      <c r="Q14" s="256">
        <f t="shared" si="3"/>
        <v>0</v>
      </c>
      <c r="R14" s="21">
        <f t="shared" si="4"/>
        <v>0</v>
      </c>
      <c r="S14" s="21" t="str">
        <f t="shared" si="5"/>
        <v>E</v>
      </c>
    </row>
    <row r="15" spans="1:21" ht="18">
      <c r="A15" s="56">
        <f>IF('Data Entry'!A19="","",'Data Entry'!A19)</f>
        <v>12</v>
      </c>
      <c r="B15" s="20" t="str">
        <f>IF('Data Entry'!B19="","",'Data Entry'!B19)</f>
        <v/>
      </c>
      <c r="C15" s="68"/>
      <c r="D15" s="68"/>
      <c r="E15" s="68"/>
      <c r="F15" s="68"/>
      <c r="G15" s="68"/>
      <c r="H15" s="68"/>
      <c r="I15" s="68"/>
      <c r="J15" s="68"/>
      <c r="K15" s="68"/>
      <c r="L15" s="68"/>
      <c r="M15" s="68"/>
      <c r="N15" s="67">
        <f t="shared" si="0"/>
        <v>0</v>
      </c>
      <c r="O15" s="67">
        <f t="shared" si="1"/>
        <v>0</v>
      </c>
      <c r="P15" s="67">
        <f t="shared" si="2"/>
        <v>0</v>
      </c>
      <c r="Q15" s="256">
        <f t="shared" si="3"/>
        <v>0</v>
      </c>
      <c r="R15" s="21">
        <f t="shared" si="4"/>
        <v>0</v>
      </c>
      <c r="S15" s="21" t="str">
        <f t="shared" si="5"/>
        <v>E</v>
      </c>
    </row>
    <row r="16" spans="1:21" ht="18">
      <c r="A16" s="56">
        <f>IF('Data Entry'!A20="","",'Data Entry'!A20)</f>
        <v>13</v>
      </c>
      <c r="B16" s="20" t="str">
        <f>IF('Data Entry'!B20="","",'Data Entry'!B20)</f>
        <v/>
      </c>
      <c r="C16" s="68"/>
      <c r="D16" s="68"/>
      <c r="E16" s="68"/>
      <c r="F16" s="68"/>
      <c r="G16" s="68"/>
      <c r="H16" s="68"/>
      <c r="I16" s="68"/>
      <c r="J16" s="68"/>
      <c r="K16" s="68"/>
      <c r="L16" s="68"/>
      <c r="M16" s="68"/>
      <c r="N16" s="67">
        <f t="shared" si="0"/>
        <v>0</v>
      </c>
      <c r="O16" s="67">
        <f t="shared" si="1"/>
        <v>0</v>
      </c>
      <c r="P16" s="67">
        <f t="shared" si="2"/>
        <v>0</v>
      </c>
      <c r="Q16" s="256">
        <f t="shared" si="3"/>
        <v>0</v>
      </c>
      <c r="R16" s="21">
        <f t="shared" si="4"/>
        <v>0</v>
      </c>
      <c r="S16" s="21" t="str">
        <f t="shared" si="5"/>
        <v>E</v>
      </c>
    </row>
    <row r="17" spans="1:19" ht="18">
      <c r="A17" s="56">
        <f>IF('Data Entry'!A21="","",'Data Entry'!A21)</f>
        <v>14</v>
      </c>
      <c r="B17" s="20" t="str">
        <f>IF('Data Entry'!B21="","",'Data Entry'!B21)</f>
        <v/>
      </c>
      <c r="C17" s="68"/>
      <c r="D17" s="68"/>
      <c r="E17" s="68"/>
      <c r="F17" s="68"/>
      <c r="G17" s="68"/>
      <c r="H17" s="68"/>
      <c r="I17" s="68"/>
      <c r="J17" s="68"/>
      <c r="K17" s="68"/>
      <c r="L17" s="68"/>
      <c r="M17" s="68"/>
      <c r="N17" s="67">
        <f t="shared" si="0"/>
        <v>0</v>
      </c>
      <c r="O17" s="67">
        <f t="shared" si="1"/>
        <v>0</v>
      </c>
      <c r="P17" s="67">
        <f t="shared" si="2"/>
        <v>0</v>
      </c>
      <c r="Q17" s="256">
        <f t="shared" si="3"/>
        <v>0</v>
      </c>
      <c r="R17" s="21">
        <f t="shared" si="4"/>
        <v>0</v>
      </c>
      <c r="S17" s="21" t="str">
        <f t="shared" si="5"/>
        <v>E</v>
      </c>
    </row>
    <row r="18" spans="1:19" ht="18">
      <c r="A18" s="56">
        <f>IF('Data Entry'!A22="","",'Data Entry'!A22)</f>
        <v>15</v>
      </c>
      <c r="B18" s="20" t="str">
        <f>IF('Data Entry'!B22="","",'Data Entry'!B22)</f>
        <v/>
      </c>
      <c r="C18" s="68"/>
      <c r="D18" s="68"/>
      <c r="E18" s="68"/>
      <c r="F18" s="68"/>
      <c r="G18" s="68"/>
      <c r="H18" s="68"/>
      <c r="I18" s="68"/>
      <c r="J18" s="68"/>
      <c r="K18" s="68"/>
      <c r="L18" s="68"/>
      <c r="M18" s="68"/>
      <c r="N18" s="67">
        <f t="shared" si="0"/>
        <v>0</v>
      </c>
      <c r="O18" s="67">
        <f t="shared" si="1"/>
        <v>0</v>
      </c>
      <c r="P18" s="67">
        <f t="shared" si="2"/>
        <v>0</v>
      </c>
      <c r="Q18" s="256">
        <f t="shared" si="3"/>
        <v>0</v>
      </c>
      <c r="R18" s="21">
        <f t="shared" si="4"/>
        <v>0</v>
      </c>
      <c r="S18" s="21" t="str">
        <f t="shared" si="5"/>
        <v>E</v>
      </c>
    </row>
    <row r="19" spans="1:19" ht="18">
      <c r="A19" s="56">
        <f>IF('Data Entry'!A23="","",'Data Entry'!A23)</f>
        <v>16</v>
      </c>
      <c r="B19" s="20" t="str">
        <f>IF('Data Entry'!B23="","",'Data Entry'!B23)</f>
        <v/>
      </c>
      <c r="C19" s="68"/>
      <c r="D19" s="68"/>
      <c r="E19" s="68"/>
      <c r="F19" s="68"/>
      <c r="G19" s="68"/>
      <c r="H19" s="68"/>
      <c r="I19" s="68"/>
      <c r="J19" s="68"/>
      <c r="K19" s="68"/>
      <c r="L19" s="68"/>
      <c r="M19" s="68"/>
      <c r="N19" s="67">
        <f t="shared" si="0"/>
        <v>0</v>
      </c>
      <c r="O19" s="67">
        <f t="shared" si="1"/>
        <v>0</v>
      </c>
      <c r="P19" s="67">
        <f t="shared" si="2"/>
        <v>0</v>
      </c>
      <c r="Q19" s="256">
        <f t="shared" si="3"/>
        <v>0</v>
      </c>
      <c r="R19" s="21">
        <f t="shared" si="4"/>
        <v>0</v>
      </c>
      <c r="S19" s="21" t="str">
        <f t="shared" si="5"/>
        <v>E</v>
      </c>
    </row>
    <row r="20" spans="1:19" ht="18">
      <c r="A20" s="56">
        <f>IF('Data Entry'!A24="","",'Data Entry'!A24)</f>
        <v>17</v>
      </c>
      <c r="B20" s="20" t="str">
        <f>IF('Data Entry'!B24="","",'Data Entry'!B24)</f>
        <v/>
      </c>
      <c r="C20" s="68"/>
      <c r="D20" s="68"/>
      <c r="E20" s="68"/>
      <c r="F20" s="68"/>
      <c r="G20" s="68"/>
      <c r="H20" s="68"/>
      <c r="I20" s="68"/>
      <c r="J20" s="68"/>
      <c r="K20" s="68"/>
      <c r="L20" s="68"/>
      <c r="M20" s="68"/>
      <c r="N20" s="67">
        <f t="shared" si="0"/>
        <v>0</v>
      </c>
      <c r="O20" s="67">
        <f t="shared" si="1"/>
        <v>0</v>
      </c>
      <c r="P20" s="67">
        <f t="shared" si="2"/>
        <v>0</v>
      </c>
      <c r="Q20" s="256">
        <f t="shared" si="3"/>
        <v>0</v>
      </c>
      <c r="R20" s="21">
        <f t="shared" si="4"/>
        <v>0</v>
      </c>
      <c r="S20" s="21" t="str">
        <f t="shared" si="5"/>
        <v>E</v>
      </c>
    </row>
    <row r="21" spans="1:19" ht="18">
      <c r="A21" s="56">
        <f>IF('Data Entry'!A25="","",'Data Entry'!A25)</f>
        <v>18</v>
      </c>
      <c r="B21" s="20" t="str">
        <f>IF('Data Entry'!B25="","",'Data Entry'!B25)</f>
        <v/>
      </c>
      <c r="C21" s="68"/>
      <c r="D21" s="68"/>
      <c r="E21" s="68"/>
      <c r="F21" s="68"/>
      <c r="G21" s="68"/>
      <c r="H21" s="68"/>
      <c r="I21" s="68"/>
      <c r="J21" s="68"/>
      <c r="K21" s="68"/>
      <c r="L21" s="68"/>
      <c r="M21" s="68"/>
      <c r="N21" s="67">
        <f t="shared" si="0"/>
        <v>0</v>
      </c>
      <c r="O21" s="67">
        <f t="shared" si="1"/>
        <v>0</v>
      </c>
      <c r="P21" s="67">
        <f t="shared" si="2"/>
        <v>0</v>
      </c>
      <c r="Q21" s="256">
        <f t="shared" si="3"/>
        <v>0</v>
      </c>
      <c r="R21" s="21">
        <f t="shared" si="4"/>
        <v>0</v>
      </c>
      <c r="S21" s="21" t="str">
        <f t="shared" si="5"/>
        <v>E</v>
      </c>
    </row>
    <row r="22" spans="1:19" ht="18">
      <c r="A22" s="56">
        <f>IF('Data Entry'!A26="","",'Data Entry'!A26)</f>
        <v>19</v>
      </c>
      <c r="B22" s="20" t="str">
        <f>IF('Data Entry'!B26="","",'Data Entry'!B26)</f>
        <v/>
      </c>
      <c r="C22" s="68"/>
      <c r="D22" s="68"/>
      <c r="E22" s="68"/>
      <c r="F22" s="68"/>
      <c r="G22" s="68"/>
      <c r="H22" s="68"/>
      <c r="I22" s="68"/>
      <c r="J22" s="68"/>
      <c r="K22" s="68"/>
      <c r="L22" s="68"/>
      <c r="M22" s="68"/>
      <c r="N22" s="67">
        <f t="shared" si="0"/>
        <v>0</v>
      </c>
      <c r="O22" s="67">
        <f t="shared" si="1"/>
        <v>0</v>
      </c>
      <c r="P22" s="67">
        <f t="shared" si="2"/>
        <v>0</v>
      </c>
      <c r="Q22" s="256">
        <f t="shared" si="3"/>
        <v>0</v>
      </c>
      <c r="R22" s="21">
        <f t="shared" si="4"/>
        <v>0</v>
      </c>
      <c r="S22" s="21" t="str">
        <f t="shared" si="5"/>
        <v>E</v>
      </c>
    </row>
    <row r="23" spans="1:19" ht="18">
      <c r="A23" s="56">
        <f>IF('Data Entry'!A27="","",'Data Entry'!A27)</f>
        <v>20</v>
      </c>
      <c r="B23" s="20" t="str">
        <f>IF('Data Entry'!B27="","",'Data Entry'!B27)</f>
        <v/>
      </c>
      <c r="C23" s="68"/>
      <c r="D23" s="68"/>
      <c r="E23" s="68"/>
      <c r="F23" s="68"/>
      <c r="G23" s="68"/>
      <c r="H23" s="68"/>
      <c r="I23" s="68"/>
      <c r="J23" s="68"/>
      <c r="K23" s="68"/>
      <c r="L23" s="68"/>
      <c r="M23" s="68"/>
      <c r="N23" s="67">
        <f t="shared" si="0"/>
        <v>0</v>
      </c>
      <c r="O23" s="67">
        <f t="shared" si="1"/>
        <v>0</v>
      </c>
      <c r="P23" s="67">
        <f t="shared" si="2"/>
        <v>0</v>
      </c>
      <c r="Q23" s="256">
        <f t="shared" si="3"/>
        <v>0</v>
      </c>
      <c r="R23" s="21">
        <f t="shared" si="4"/>
        <v>0</v>
      </c>
      <c r="S23" s="21" t="str">
        <f t="shared" si="5"/>
        <v>E</v>
      </c>
    </row>
    <row r="24" spans="1:19" ht="18">
      <c r="A24" s="56">
        <f>IF('Data Entry'!A28="","",'Data Entry'!A28)</f>
        <v>21</v>
      </c>
      <c r="B24" s="20" t="str">
        <f>IF('Data Entry'!B28="","",'Data Entry'!B28)</f>
        <v/>
      </c>
      <c r="C24" s="68"/>
      <c r="D24" s="68"/>
      <c r="E24" s="68"/>
      <c r="F24" s="68"/>
      <c r="G24" s="68"/>
      <c r="H24" s="68"/>
      <c r="I24" s="68"/>
      <c r="J24" s="68"/>
      <c r="K24" s="68"/>
      <c r="L24" s="68"/>
      <c r="M24" s="68"/>
      <c r="N24" s="67">
        <f t="shared" si="0"/>
        <v>0</v>
      </c>
      <c r="O24" s="67">
        <f t="shared" si="1"/>
        <v>0</v>
      </c>
      <c r="P24" s="67">
        <f t="shared" si="2"/>
        <v>0</v>
      </c>
      <c r="Q24" s="256">
        <f t="shared" si="3"/>
        <v>0</v>
      </c>
      <c r="R24" s="21">
        <f t="shared" si="4"/>
        <v>0</v>
      </c>
      <c r="S24" s="21" t="str">
        <f t="shared" si="5"/>
        <v>E</v>
      </c>
    </row>
    <row r="25" spans="1:19" ht="18">
      <c r="A25" s="56">
        <f>IF('Data Entry'!A29="","",'Data Entry'!A29)</f>
        <v>22</v>
      </c>
      <c r="B25" s="20" t="str">
        <f>IF('Data Entry'!B29="","",'Data Entry'!B29)</f>
        <v/>
      </c>
      <c r="C25" s="68"/>
      <c r="D25" s="68"/>
      <c r="E25" s="68"/>
      <c r="F25" s="68"/>
      <c r="G25" s="68"/>
      <c r="H25" s="68"/>
      <c r="I25" s="68"/>
      <c r="J25" s="68"/>
      <c r="K25" s="68"/>
      <c r="L25" s="68"/>
      <c r="M25" s="68"/>
      <c r="N25" s="67">
        <f t="shared" si="0"/>
        <v>0</v>
      </c>
      <c r="O25" s="67">
        <f t="shared" si="1"/>
        <v>0</v>
      </c>
      <c r="P25" s="67">
        <f t="shared" si="2"/>
        <v>0</v>
      </c>
      <c r="Q25" s="256">
        <f t="shared" si="3"/>
        <v>0</v>
      </c>
      <c r="R25" s="21">
        <f t="shared" si="4"/>
        <v>0</v>
      </c>
      <c r="S25" s="21" t="str">
        <f t="shared" si="5"/>
        <v>E</v>
      </c>
    </row>
    <row r="26" spans="1:19" ht="18">
      <c r="A26" s="56">
        <f>IF('Data Entry'!A30="","",'Data Entry'!A30)</f>
        <v>23</v>
      </c>
      <c r="B26" s="20" t="str">
        <f>IF('Data Entry'!B30="","",'Data Entry'!B30)</f>
        <v/>
      </c>
      <c r="C26" s="68"/>
      <c r="D26" s="68"/>
      <c r="E26" s="68"/>
      <c r="F26" s="68"/>
      <c r="G26" s="68"/>
      <c r="H26" s="68"/>
      <c r="I26" s="68"/>
      <c r="J26" s="68"/>
      <c r="K26" s="68"/>
      <c r="L26" s="68"/>
      <c r="M26" s="68"/>
      <c r="N26" s="67">
        <f t="shared" si="0"/>
        <v>0</v>
      </c>
      <c r="O26" s="67">
        <f t="shared" si="1"/>
        <v>0</v>
      </c>
      <c r="P26" s="67">
        <f t="shared" si="2"/>
        <v>0</v>
      </c>
      <c r="Q26" s="256">
        <f t="shared" si="3"/>
        <v>0</v>
      </c>
      <c r="R26" s="21">
        <f t="shared" si="4"/>
        <v>0</v>
      </c>
      <c r="S26" s="21" t="str">
        <f t="shared" si="5"/>
        <v>E</v>
      </c>
    </row>
    <row r="27" spans="1:19" ht="18">
      <c r="A27" s="56">
        <f>IF('Data Entry'!A31="","",'Data Entry'!A31)</f>
        <v>24</v>
      </c>
      <c r="B27" s="20" t="str">
        <f>IF('Data Entry'!B31="","",'Data Entry'!B31)</f>
        <v/>
      </c>
      <c r="C27" s="68"/>
      <c r="D27" s="68"/>
      <c r="E27" s="68"/>
      <c r="F27" s="68"/>
      <c r="G27" s="68"/>
      <c r="H27" s="68"/>
      <c r="I27" s="68"/>
      <c r="J27" s="68"/>
      <c r="K27" s="68"/>
      <c r="L27" s="68"/>
      <c r="M27" s="68"/>
      <c r="N27" s="67">
        <f t="shared" si="0"/>
        <v>0</v>
      </c>
      <c r="O27" s="67">
        <f t="shared" si="1"/>
        <v>0</v>
      </c>
      <c r="P27" s="67">
        <f t="shared" si="2"/>
        <v>0</v>
      </c>
      <c r="Q27" s="256">
        <f t="shared" si="3"/>
        <v>0</v>
      </c>
      <c r="R27" s="21">
        <f t="shared" si="4"/>
        <v>0</v>
      </c>
      <c r="S27" s="21" t="str">
        <f t="shared" si="5"/>
        <v>E</v>
      </c>
    </row>
    <row r="28" spans="1:19" ht="18">
      <c r="A28" s="56">
        <f>IF('Data Entry'!A32="","",'Data Entry'!A32)</f>
        <v>25</v>
      </c>
      <c r="B28" s="20" t="str">
        <f>IF('Data Entry'!B32="","",'Data Entry'!B32)</f>
        <v/>
      </c>
      <c r="C28" s="68"/>
      <c r="D28" s="68"/>
      <c r="E28" s="68"/>
      <c r="F28" s="68"/>
      <c r="G28" s="68"/>
      <c r="H28" s="68"/>
      <c r="I28" s="68"/>
      <c r="J28" s="68"/>
      <c r="K28" s="68"/>
      <c r="L28" s="68"/>
      <c r="M28" s="68"/>
      <c r="N28" s="67">
        <f t="shared" si="0"/>
        <v>0</v>
      </c>
      <c r="O28" s="67">
        <f t="shared" si="1"/>
        <v>0</v>
      </c>
      <c r="P28" s="67">
        <f t="shared" si="2"/>
        <v>0</v>
      </c>
      <c r="Q28" s="256">
        <f t="shared" si="3"/>
        <v>0</v>
      </c>
      <c r="R28" s="21">
        <f t="shared" si="4"/>
        <v>0</v>
      </c>
      <c r="S28" s="21" t="str">
        <f t="shared" si="5"/>
        <v>E</v>
      </c>
    </row>
    <row r="29" spans="1:19" ht="18">
      <c r="A29" s="56">
        <f>IF('Data Entry'!A33="","",'Data Entry'!A33)</f>
        <v>26</v>
      </c>
      <c r="B29" s="20" t="str">
        <f>IF('Data Entry'!B33="","",'Data Entry'!B33)</f>
        <v/>
      </c>
      <c r="C29" s="68"/>
      <c r="D29" s="68"/>
      <c r="E29" s="68"/>
      <c r="F29" s="68"/>
      <c r="G29" s="68"/>
      <c r="H29" s="68"/>
      <c r="I29" s="68"/>
      <c r="J29" s="68"/>
      <c r="K29" s="68"/>
      <c r="L29" s="68"/>
      <c r="M29" s="68"/>
      <c r="N29" s="67">
        <f t="shared" si="0"/>
        <v>0</v>
      </c>
      <c r="O29" s="67">
        <f t="shared" si="1"/>
        <v>0</v>
      </c>
      <c r="P29" s="67">
        <f t="shared" si="2"/>
        <v>0</v>
      </c>
      <c r="Q29" s="256">
        <f t="shared" si="3"/>
        <v>0</v>
      </c>
      <c r="R29" s="21">
        <f t="shared" si="4"/>
        <v>0</v>
      </c>
      <c r="S29" s="21" t="str">
        <f t="shared" si="5"/>
        <v>E</v>
      </c>
    </row>
    <row r="30" spans="1:19" ht="18">
      <c r="A30" s="56">
        <f>IF('Data Entry'!A34="","",'Data Entry'!A34)</f>
        <v>27</v>
      </c>
      <c r="B30" s="20" t="str">
        <f>IF('Data Entry'!B34="","",'Data Entry'!B34)</f>
        <v/>
      </c>
      <c r="C30" s="68"/>
      <c r="D30" s="68"/>
      <c r="E30" s="68"/>
      <c r="F30" s="68"/>
      <c r="G30" s="68"/>
      <c r="H30" s="68"/>
      <c r="I30" s="68"/>
      <c r="J30" s="68"/>
      <c r="K30" s="68"/>
      <c r="L30" s="68"/>
      <c r="M30" s="68"/>
      <c r="N30" s="67">
        <f t="shared" si="0"/>
        <v>0</v>
      </c>
      <c r="O30" s="67">
        <f t="shared" si="1"/>
        <v>0</v>
      </c>
      <c r="P30" s="67">
        <f t="shared" si="2"/>
        <v>0</v>
      </c>
      <c r="Q30" s="256">
        <f t="shared" si="3"/>
        <v>0</v>
      </c>
      <c r="R30" s="21">
        <f t="shared" si="4"/>
        <v>0</v>
      </c>
      <c r="S30" s="21" t="str">
        <f t="shared" si="5"/>
        <v>E</v>
      </c>
    </row>
    <row r="31" spans="1:19" ht="18">
      <c r="A31" s="56">
        <f>IF('Data Entry'!A35="","",'Data Entry'!A35)</f>
        <v>28</v>
      </c>
      <c r="B31" s="20" t="str">
        <f>IF('Data Entry'!B35="","",'Data Entry'!B35)</f>
        <v/>
      </c>
      <c r="C31" s="68"/>
      <c r="D31" s="68"/>
      <c r="E31" s="68"/>
      <c r="F31" s="68"/>
      <c r="G31" s="68"/>
      <c r="H31" s="68"/>
      <c r="I31" s="68"/>
      <c r="J31" s="68"/>
      <c r="K31" s="68"/>
      <c r="L31" s="68"/>
      <c r="M31" s="68"/>
      <c r="N31" s="67">
        <f t="shared" si="0"/>
        <v>0</v>
      </c>
      <c r="O31" s="67">
        <f t="shared" si="1"/>
        <v>0</v>
      </c>
      <c r="P31" s="67">
        <f t="shared" si="2"/>
        <v>0</v>
      </c>
      <c r="Q31" s="256">
        <f t="shared" si="3"/>
        <v>0</v>
      </c>
      <c r="R31" s="21">
        <f t="shared" si="4"/>
        <v>0</v>
      </c>
      <c r="S31" s="21" t="str">
        <f t="shared" si="5"/>
        <v>E</v>
      </c>
    </row>
    <row r="32" spans="1:19" ht="18">
      <c r="A32" s="56">
        <f>IF('Data Entry'!A36="","",'Data Entry'!A36)</f>
        <v>29</v>
      </c>
      <c r="B32" s="20" t="str">
        <f>IF('Data Entry'!B36="","",'Data Entry'!B36)</f>
        <v/>
      </c>
      <c r="C32" s="68"/>
      <c r="D32" s="68"/>
      <c r="E32" s="68"/>
      <c r="F32" s="68"/>
      <c r="G32" s="68"/>
      <c r="H32" s="68"/>
      <c r="I32" s="68"/>
      <c r="J32" s="68"/>
      <c r="K32" s="68"/>
      <c r="L32" s="68"/>
      <c r="M32" s="68"/>
      <c r="N32" s="67">
        <f t="shared" si="0"/>
        <v>0</v>
      </c>
      <c r="O32" s="67">
        <f t="shared" si="1"/>
        <v>0</v>
      </c>
      <c r="P32" s="67">
        <f t="shared" si="2"/>
        <v>0</v>
      </c>
      <c r="Q32" s="256">
        <f t="shared" si="3"/>
        <v>0</v>
      </c>
      <c r="R32" s="21">
        <f t="shared" si="4"/>
        <v>0</v>
      </c>
      <c r="S32" s="21" t="str">
        <f t="shared" si="5"/>
        <v>E</v>
      </c>
    </row>
    <row r="33" spans="1:19" ht="18">
      <c r="A33" s="56">
        <f>IF('Data Entry'!A37="","",'Data Entry'!A37)</f>
        <v>30</v>
      </c>
      <c r="B33" s="20" t="str">
        <f>IF('Data Entry'!B37="","",'Data Entry'!B37)</f>
        <v/>
      </c>
      <c r="C33" s="68"/>
      <c r="D33" s="68"/>
      <c r="E33" s="68"/>
      <c r="F33" s="68"/>
      <c r="G33" s="68"/>
      <c r="H33" s="68"/>
      <c r="I33" s="68"/>
      <c r="J33" s="68"/>
      <c r="K33" s="68"/>
      <c r="L33" s="68"/>
      <c r="M33" s="68"/>
      <c r="N33" s="67">
        <f t="shared" si="0"/>
        <v>0</v>
      </c>
      <c r="O33" s="67">
        <f t="shared" si="1"/>
        <v>0</v>
      </c>
      <c r="P33" s="67">
        <f t="shared" si="2"/>
        <v>0</v>
      </c>
      <c r="Q33" s="256">
        <f t="shared" si="3"/>
        <v>0</v>
      </c>
      <c r="R33" s="21">
        <f t="shared" si="4"/>
        <v>0</v>
      </c>
      <c r="S33" s="21" t="str">
        <f t="shared" si="5"/>
        <v>E</v>
      </c>
    </row>
    <row r="34" spans="1:19" ht="18">
      <c r="A34" s="56">
        <f>IF('Data Entry'!A38="","",'Data Entry'!A38)</f>
        <v>31</v>
      </c>
      <c r="B34" s="20" t="str">
        <f>IF('Data Entry'!B38="","",'Data Entry'!B38)</f>
        <v/>
      </c>
      <c r="C34" s="68"/>
      <c r="D34" s="68"/>
      <c r="E34" s="68"/>
      <c r="F34" s="68"/>
      <c r="G34" s="68"/>
      <c r="H34" s="68"/>
      <c r="I34" s="68"/>
      <c r="J34" s="68"/>
      <c r="K34" s="68"/>
      <c r="L34" s="68"/>
      <c r="M34" s="68"/>
      <c r="N34" s="67">
        <f t="shared" si="0"/>
        <v>0</v>
      </c>
      <c r="O34" s="67">
        <f t="shared" si="1"/>
        <v>0</v>
      </c>
      <c r="P34" s="67">
        <f t="shared" si="2"/>
        <v>0</v>
      </c>
      <c r="Q34" s="256">
        <f t="shared" si="3"/>
        <v>0</v>
      </c>
      <c r="R34" s="21">
        <f t="shared" si="4"/>
        <v>0</v>
      </c>
      <c r="S34" s="21" t="str">
        <f t="shared" si="5"/>
        <v>E</v>
      </c>
    </row>
    <row r="35" spans="1:19" ht="18">
      <c r="A35" s="56">
        <f>IF('Data Entry'!A39="","",'Data Entry'!A39)</f>
        <v>32</v>
      </c>
      <c r="B35" s="20" t="str">
        <f>IF('Data Entry'!B39="","",'Data Entry'!B39)</f>
        <v/>
      </c>
      <c r="C35" s="68"/>
      <c r="D35" s="68"/>
      <c r="E35" s="68"/>
      <c r="F35" s="68"/>
      <c r="G35" s="68"/>
      <c r="H35" s="68"/>
      <c r="I35" s="68"/>
      <c r="J35" s="68"/>
      <c r="K35" s="68"/>
      <c r="L35" s="68"/>
      <c r="M35" s="68"/>
      <c r="N35" s="67">
        <f t="shared" si="0"/>
        <v>0</v>
      </c>
      <c r="O35" s="67">
        <f t="shared" si="1"/>
        <v>0</v>
      </c>
      <c r="P35" s="67">
        <f t="shared" si="2"/>
        <v>0</v>
      </c>
      <c r="Q35" s="256">
        <f t="shared" si="3"/>
        <v>0</v>
      </c>
      <c r="R35" s="21">
        <f t="shared" si="4"/>
        <v>0</v>
      </c>
      <c r="S35" s="21" t="str">
        <f t="shared" si="5"/>
        <v>E</v>
      </c>
    </row>
    <row r="36" spans="1:19" ht="18">
      <c r="A36" s="56">
        <f>IF('Data Entry'!A40="","",'Data Entry'!A40)</f>
        <v>33</v>
      </c>
      <c r="B36" s="20" t="str">
        <f>IF('Data Entry'!B40="","",'Data Entry'!B40)</f>
        <v/>
      </c>
      <c r="C36" s="68"/>
      <c r="D36" s="68"/>
      <c r="E36" s="68"/>
      <c r="F36" s="68"/>
      <c r="G36" s="68"/>
      <c r="H36" s="68"/>
      <c r="I36" s="68"/>
      <c r="J36" s="68"/>
      <c r="K36" s="68"/>
      <c r="L36" s="68"/>
      <c r="M36" s="68"/>
      <c r="N36" s="67">
        <f t="shared" si="0"/>
        <v>0</v>
      </c>
      <c r="O36" s="67">
        <f t="shared" si="1"/>
        <v>0</v>
      </c>
      <c r="P36" s="67">
        <f t="shared" si="2"/>
        <v>0</v>
      </c>
      <c r="Q36" s="256">
        <f t="shared" si="3"/>
        <v>0</v>
      </c>
      <c r="R36" s="21">
        <f t="shared" si="4"/>
        <v>0</v>
      </c>
      <c r="S36" s="21" t="str">
        <f t="shared" si="5"/>
        <v>E</v>
      </c>
    </row>
    <row r="37" spans="1:19" ht="18">
      <c r="A37" s="56">
        <f>IF('Data Entry'!A41="","",'Data Entry'!A41)</f>
        <v>34</v>
      </c>
      <c r="B37" s="20" t="str">
        <f>IF('Data Entry'!B41="","",'Data Entry'!B41)</f>
        <v/>
      </c>
      <c r="C37" s="68"/>
      <c r="D37" s="68"/>
      <c r="E37" s="68"/>
      <c r="F37" s="68"/>
      <c r="G37" s="68"/>
      <c r="H37" s="68"/>
      <c r="I37" s="68"/>
      <c r="J37" s="68"/>
      <c r="K37" s="68"/>
      <c r="L37" s="68"/>
      <c r="M37" s="68"/>
      <c r="N37" s="67">
        <f t="shared" si="0"/>
        <v>0</v>
      </c>
      <c r="O37" s="67">
        <f t="shared" si="1"/>
        <v>0</v>
      </c>
      <c r="P37" s="67">
        <f t="shared" si="2"/>
        <v>0</v>
      </c>
      <c r="Q37" s="256">
        <f t="shared" si="3"/>
        <v>0</v>
      </c>
      <c r="R37" s="21">
        <f t="shared" si="4"/>
        <v>0</v>
      </c>
      <c r="S37" s="21" t="str">
        <f t="shared" si="5"/>
        <v>E</v>
      </c>
    </row>
    <row r="38" spans="1:19" ht="18">
      <c r="A38" s="56">
        <f>IF('Data Entry'!A42="","",'Data Entry'!A42)</f>
        <v>35</v>
      </c>
      <c r="B38" s="20" t="str">
        <f>IF('Data Entry'!B42="","",'Data Entry'!B42)</f>
        <v/>
      </c>
      <c r="C38" s="68"/>
      <c r="D38" s="68"/>
      <c r="E38" s="68"/>
      <c r="F38" s="68"/>
      <c r="G38" s="68"/>
      <c r="H38" s="68"/>
      <c r="I38" s="68"/>
      <c r="J38" s="68"/>
      <c r="K38" s="68"/>
      <c r="L38" s="68"/>
      <c r="M38" s="68"/>
      <c r="N38" s="67">
        <f t="shared" si="0"/>
        <v>0</v>
      </c>
      <c r="O38" s="67">
        <f t="shared" si="1"/>
        <v>0</v>
      </c>
      <c r="P38" s="67">
        <f t="shared" si="2"/>
        <v>0</v>
      </c>
      <c r="Q38" s="256">
        <f t="shared" si="3"/>
        <v>0</v>
      </c>
      <c r="R38" s="21">
        <f t="shared" si="4"/>
        <v>0</v>
      </c>
      <c r="S38" s="21" t="str">
        <f t="shared" si="5"/>
        <v>E</v>
      </c>
    </row>
    <row r="39" spans="1:19" ht="18">
      <c r="A39" s="56">
        <f>IF('Data Entry'!A43="","",'Data Entry'!A43)</f>
        <v>36</v>
      </c>
      <c r="B39" s="20" t="str">
        <f>IF('Data Entry'!B43="","",'Data Entry'!B43)</f>
        <v/>
      </c>
      <c r="C39" s="68"/>
      <c r="D39" s="68"/>
      <c r="E39" s="68"/>
      <c r="F39" s="68"/>
      <c r="G39" s="68"/>
      <c r="H39" s="68"/>
      <c r="I39" s="68"/>
      <c r="J39" s="68"/>
      <c r="K39" s="68"/>
      <c r="L39" s="68"/>
      <c r="M39" s="68"/>
      <c r="N39" s="67">
        <f t="shared" si="0"/>
        <v>0</v>
      </c>
      <c r="O39" s="67">
        <f t="shared" si="1"/>
        <v>0</v>
      </c>
      <c r="P39" s="67">
        <f t="shared" si="2"/>
        <v>0</v>
      </c>
      <c r="Q39" s="256">
        <f t="shared" si="3"/>
        <v>0</v>
      </c>
      <c r="R39" s="21">
        <f t="shared" si="4"/>
        <v>0</v>
      </c>
      <c r="S39" s="21" t="str">
        <f t="shared" si="5"/>
        <v>E</v>
      </c>
    </row>
    <row r="40" spans="1:19" ht="18">
      <c r="A40" s="56">
        <f>IF('Data Entry'!A44="","",'Data Entry'!A44)</f>
        <v>37</v>
      </c>
      <c r="B40" s="20" t="str">
        <f>IF('Data Entry'!B44="","",'Data Entry'!B44)</f>
        <v/>
      </c>
      <c r="C40" s="68"/>
      <c r="D40" s="68"/>
      <c r="E40" s="68"/>
      <c r="F40" s="68"/>
      <c r="G40" s="68"/>
      <c r="H40" s="68"/>
      <c r="I40" s="68"/>
      <c r="J40" s="68"/>
      <c r="K40" s="68"/>
      <c r="L40" s="68"/>
      <c r="M40" s="68"/>
      <c r="N40" s="67">
        <f t="shared" si="0"/>
        <v>0</v>
      </c>
      <c r="O40" s="67">
        <f t="shared" si="1"/>
        <v>0</v>
      </c>
      <c r="P40" s="67">
        <f t="shared" si="2"/>
        <v>0</v>
      </c>
      <c r="Q40" s="256">
        <f t="shared" si="3"/>
        <v>0</v>
      </c>
      <c r="R40" s="21">
        <f t="shared" si="4"/>
        <v>0</v>
      </c>
      <c r="S40" s="21" t="str">
        <f t="shared" si="5"/>
        <v>E</v>
      </c>
    </row>
    <row r="41" spans="1:19" ht="18">
      <c r="A41" s="56">
        <f>IF('Data Entry'!A45="","",'Data Entry'!A45)</f>
        <v>38</v>
      </c>
      <c r="B41" s="20" t="str">
        <f>IF('Data Entry'!B45="","",'Data Entry'!B45)</f>
        <v/>
      </c>
      <c r="C41" s="68"/>
      <c r="D41" s="68"/>
      <c r="E41" s="68"/>
      <c r="F41" s="68"/>
      <c r="G41" s="68"/>
      <c r="H41" s="68"/>
      <c r="I41" s="68"/>
      <c r="J41" s="68"/>
      <c r="K41" s="68"/>
      <c r="L41" s="68"/>
      <c r="M41" s="68"/>
      <c r="N41" s="67">
        <f t="shared" si="0"/>
        <v>0</v>
      </c>
      <c r="O41" s="67">
        <f t="shared" si="1"/>
        <v>0</v>
      </c>
      <c r="P41" s="67">
        <f t="shared" si="2"/>
        <v>0</v>
      </c>
      <c r="Q41" s="256">
        <f t="shared" si="3"/>
        <v>0</v>
      </c>
      <c r="R41" s="21">
        <f t="shared" si="4"/>
        <v>0</v>
      </c>
      <c r="S41" s="21" t="str">
        <f t="shared" si="5"/>
        <v>E</v>
      </c>
    </row>
    <row r="42" spans="1:19" ht="18">
      <c r="A42" s="56">
        <f>IF('Data Entry'!A46="","",'Data Entry'!A46)</f>
        <v>39</v>
      </c>
      <c r="B42" s="20" t="str">
        <f>IF('Data Entry'!B46="","",'Data Entry'!B46)</f>
        <v/>
      </c>
      <c r="C42" s="68"/>
      <c r="D42" s="68"/>
      <c r="E42" s="68"/>
      <c r="F42" s="68"/>
      <c r="G42" s="68"/>
      <c r="H42" s="68"/>
      <c r="I42" s="68"/>
      <c r="J42" s="68"/>
      <c r="K42" s="68"/>
      <c r="L42" s="68"/>
      <c r="M42" s="68"/>
      <c r="N42" s="67">
        <f t="shared" si="0"/>
        <v>0</v>
      </c>
      <c r="O42" s="67">
        <f t="shared" si="1"/>
        <v>0</v>
      </c>
      <c r="P42" s="67">
        <f t="shared" si="2"/>
        <v>0</v>
      </c>
      <c r="Q42" s="256">
        <f t="shared" si="3"/>
        <v>0</v>
      </c>
      <c r="R42" s="21">
        <f t="shared" si="4"/>
        <v>0</v>
      </c>
      <c r="S42" s="21" t="str">
        <f t="shared" si="5"/>
        <v>E</v>
      </c>
    </row>
    <row r="43" spans="1:19" ht="18">
      <c r="A43" s="56">
        <f>IF('Data Entry'!A47="","",'Data Entry'!A47)</f>
        <v>40</v>
      </c>
      <c r="B43" s="20" t="str">
        <f>IF('Data Entry'!B47="","",'Data Entry'!B47)</f>
        <v/>
      </c>
      <c r="C43" s="68"/>
      <c r="D43" s="68"/>
      <c r="E43" s="68"/>
      <c r="F43" s="68"/>
      <c r="G43" s="68"/>
      <c r="H43" s="68"/>
      <c r="I43" s="68"/>
      <c r="J43" s="68"/>
      <c r="K43" s="68"/>
      <c r="L43" s="68"/>
      <c r="M43" s="68"/>
      <c r="N43" s="67">
        <f t="shared" si="0"/>
        <v>0</v>
      </c>
      <c r="O43" s="67">
        <f t="shared" si="1"/>
        <v>0</v>
      </c>
      <c r="P43" s="67">
        <f t="shared" si="2"/>
        <v>0</v>
      </c>
      <c r="Q43" s="256">
        <f t="shared" si="3"/>
        <v>0</v>
      </c>
      <c r="R43" s="21">
        <f t="shared" si="4"/>
        <v>0</v>
      </c>
      <c r="S43" s="21" t="str">
        <f t="shared" si="5"/>
        <v>E</v>
      </c>
    </row>
    <row r="44" spans="1:19" ht="18">
      <c r="A44" s="56">
        <f>IF('Data Entry'!A48="","",'Data Entry'!A48)</f>
        <v>41</v>
      </c>
      <c r="B44" s="20" t="str">
        <f>IF('Data Entry'!B48="","",'Data Entry'!B48)</f>
        <v/>
      </c>
      <c r="C44" s="68"/>
      <c r="D44" s="68"/>
      <c r="E44" s="68"/>
      <c r="F44" s="68"/>
      <c r="G44" s="68"/>
      <c r="H44" s="68"/>
      <c r="I44" s="68"/>
      <c r="J44" s="68"/>
      <c r="K44" s="68"/>
      <c r="L44" s="68"/>
      <c r="M44" s="68"/>
      <c r="N44" s="67">
        <f t="shared" si="0"/>
        <v>0</v>
      </c>
      <c r="O44" s="67">
        <f t="shared" si="1"/>
        <v>0</v>
      </c>
      <c r="P44" s="67">
        <f t="shared" si="2"/>
        <v>0</v>
      </c>
      <c r="Q44" s="256">
        <f t="shared" si="3"/>
        <v>0</v>
      </c>
      <c r="R44" s="21">
        <f t="shared" si="4"/>
        <v>0</v>
      </c>
      <c r="S44" s="21" t="str">
        <f t="shared" si="5"/>
        <v>E</v>
      </c>
    </row>
    <row r="45" spans="1:19" ht="18">
      <c r="A45" s="56">
        <f>IF('Data Entry'!A49="","",'Data Entry'!A49)</f>
        <v>42</v>
      </c>
      <c r="B45" s="20" t="str">
        <f>IF('Data Entry'!B49="","",'Data Entry'!B49)</f>
        <v/>
      </c>
      <c r="C45" s="68"/>
      <c r="D45" s="68"/>
      <c r="E45" s="68"/>
      <c r="F45" s="68"/>
      <c r="G45" s="68"/>
      <c r="H45" s="68"/>
      <c r="I45" s="68"/>
      <c r="J45" s="68"/>
      <c r="K45" s="68"/>
      <c r="L45" s="68"/>
      <c r="M45" s="68"/>
      <c r="N45" s="67">
        <f t="shared" si="0"/>
        <v>0</v>
      </c>
      <c r="O45" s="67">
        <f t="shared" si="1"/>
        <v>0</v>
      </c>
      <c r="P45" s="67">
        <f t="shared" si="2"/>
        <v>0</v>
      </c>
      <c r="Q45" s="256">
        <f t="shared" si="3"/>
        <v>0</v>
      </c>
      <c r="R45" s="21">
        <f t="shared" si="4"/>
        <v>0</v>
      </c>
      <c r="S45" s="21" t="str">
        <f t="shared" si="5"/>
        <v>E</v>
      </c>
    </row>
    <row r="46" spans="1:19" ht="18">
      <c r="A46" s="56">
        <f>IF('Data Entry'!A50="","",'Data Entry'!A50)</f>
        <v>43</v>
      </c>
      <c r="B46" s="20" t="str">
        <f>IF('Data Entry'!B50="","",'Data Entry'!B50)</f>
        <v/>
      </c>
      <c r="C46" s="68"/>
      <c r="D46" s="68"/>
      <c r="E46" s="68"/>
      <c r="F46" s="68"/>
      <c r="G46" s="68"/>
      <c r="H46" s="68"/>
      <c r="I46" s="68"/>
      <c r="J46" s="68"/>
      <c r="K46" s="68"/>
      <c r="L46" s="68"/>
      <c r="M46" s="68"/>
      <c r="N46" s="67">
        <f t="shared" si="0"/>
        <v>0</v>
      </c>
      <c r="O46" s="67">
        <f t="shared" si="1"/>
        <v>0</v>
      </c>
      <c r="P46" s="67">
        <f t="shared" si="2"/>
        <v>0</v>
      </c>
      <c r="Q46" s="256">
        <f t="shared" si="3"/>
        <v>0</v>
      </c>
      <c r="R46" s="21">
        <f t="shared" si="4"/>
        <v>0</v>
      </c>
      <c r="S46" s="21" t="str">
        <f t="shared" si="5"/>
        <v>E</v>
      </c>
    </row>
    <row r="47" spans="1:19" ht="18">
      <c r="A47" s="56">
        <f>IF('Data Entry'!A51="","",'Data Entry'!A51)</f>
        <v>44</v>
      </c>
      <c r="B47" s="20" t="str">
        <f>IF('Data Entry'!B51="","",'Data Entry'!B51)</f>
        <v/>
      </c>
      <c r="C47" s="68"/>
      <c r="D47" s="68"/>
      <c r="E47" s="68"/>
      <c r="F47" s="68"/>
      <c r="G47" s="68"/>
      <c r="H47" s="68"/>
      <c r="I47" s="68"/>
      <c r="J47" s="68"/>
      <c r="K47" s="68"/>
      <c r="L47" s="68"/>
      <c r="M47" s="68"/>
      <c r="N47" s="67">
        <f t="shared" si="0"/>
        <v>0</v>
      </c>
      <c r="O47" s="67">
        <f t="shared" si="1"/>
        <v>0</v>
      </c>
      <c r="P47" s="67">
        <f t="shared" si="2"/>
        <v>0</v>
      </c>
      <c r="Q47" s="256">
        <f t="shared" si="3"/>
        <v>0</v>
      </c>
      <c r="R47" s="21">
        <f t="shared" si="4"/>
        <v>0</v>
      </c>
      <c r="S47" s="21" t="str">
        <f t="shared" si="5"/>
        <v>E</v>
      </c>
    </row>
    <row r="48" spans="1:19" ht="18">
      <c r="A48" s="56">
        <f>IF('Data Entry'!A52="","",'Data Entry'!A52)</f>
        <v>45</v>
      </c>
      <c r="B48" s="20" t="str">
        <f>IF('Data Entry'!B52="","",'Data Entry'!B52)</f>
        <v/>
      </c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8"/>
      <c r="N48" s="67">
        <f t="shared" si="0"/>
        <v>0</v>
      </c>
      <c r="O48" s="67">
        <f t="shared" si="1"/>
        <v>0</v>
      </c>
      <c r="P48" s="67">
        <f t="shared" si="2"/>
        <v>0</v>
      </c>
      <c r="Q48" s="256">
        <f t="shared" si="3"/>
        <v>0</v>
      </c>
      <c r="R48" s="21">
        <f t="shared" si="4"/>
        <v>0</v>
      </c>
      <c r="S48" s="21" t="str">
        <f t="shared" si="5"/>
        <v>E</v>
      </c>
    </row>
    <row r="49" spans="1:19" ht="18">
      <c r="A49" s="56">
        <f>IF('Data Entry'!A53="","",'Data Entry'!A53)</f>
        <v>46</v>
      </c>
      <c r="B49" s="20" t="str">
        <f>IF('Data Entry'!B53="","",'Data Entry'!B53)</f>
        <v/>
      </c>
      <c r="C49" s="68"/>
      <c r="D49" s="68"/>
      <c r="E49" s="68"/>
      <c r="F49" s="68"/>
      <c r="G49" s="68"/>
      <c r="H49" s="68"/>
      <c r="I49" s="68"/>
      <c r="J49" s="68"/>
      <c r="K49" s="68"/>
      <c r="L49" s="68"/>
      <c r="M49" s="68"/>
      <c r="N49" s="67">
        <f t="shared" si="0"/>
        <v>0</v>
      </c>
      <c r="O49" s="67">
        <f t="shared" si="1"/>
        <v>0</v>
      </c>
      <c r="P49" s="67">
        <f t="shared" si="2"/>
        <v>0</v>
      </c>
      <c r="Q49" s="256">
        <f t="shared" si="3"/>
        <v>0</v>
      </c>
      <c r="R49" s="21">
        <f t="shared" si="4"/>
        <v>0</v>
      </c>
      <c r="S49" s="21" t="str">
        <f t="shared" si="5"/>
        <v>E</v>
      </c>
    </row>
    <row r="50" spans="1:19" ht="18">
      <c r="A50" s="56">
        <f>IF('Data Entry'!A54="","",'Data Entry'!A54)</f>
        <v>47</v>
      </c>
      <c r="B50" s="20" t="str">
        <f>IF('Data Entry'!B54="","",'Data Entry'!B54)</f>
        <v/>
      </c>
      <c r="C50" s="68"/>
      <c r="D50" s="68"/>
      <c r="E50" s="68"/>
      <c r="F50" s="68"/>
      <c r="G50" s="68"/>
      <c r="H50" s="68"/>
      <c r="I50" s="68"/>
      <c r="J50" s="68"/>
      <c r="K50" s="68"/>
      <c r="L50" s="68"/>
      <c r="M50" s="68"/>
      <c r="N50" s="67">
        <f t="shared" si="0"/>
        <v>0</v>
      </c>
      <c r="O50" s="67">
        <f t="shared" si="1"/>
        <v>0</v>
      </c>
      <c r="P50" s="67">
        <f t="shared" si="2"/>
        <v>0</v>
      </c>
      <c r="Q50" s="256">
        <f t="shared" si="3"/>
        <v>0</v>
      </c>
      <c r="R50" s="21">
        <f t="shared" si="4"/>
        <v>0</v>
      </c>
      <c r="S50" s="21" t="str">
        <f t="shared" si="5"/>
        <v>E</v>
      </c>
    </row>
    <row r="51" spans="1:19" ht="18">
      <c r="A51" s="56">
        <f>IF('Data Entry'!A55="","",'Data Entry'!A55)</f>
        <v>48</v>
      </c>
      <c r="B51" s="20" t="str">
        <f>IF('Data Entry'!B55="","",'Data Entry'!B55)</f>
        <v/>
      </c>
      <c r="C51" s="68"/>
      <c r="D51" s="68"/>
      <c r="E51" s="68"/>
      <c r="F51" s="68"/>
      <c r="G51" s="68"/>
      <c r="H51" s="68"/>
      <c r="I51" s="68"/>
      <c r="J51" s="68"/>
      <c r="K51" s="68"/>
      <c r="L51" s="68"/>
      <c r="M51" s="68"/>
      <c r="N51" s="67">
        <f t="shared" si="0"/>
        <v>0</v>
      </c>
      <c r="O51" s="67">
        <f t="shared" si="1"/>
        <v>0</v>
      </c>
      <c r="P51" s="67">
        <f t="shared" si="2"/>
        <v>0</v>
      </c>
      <c r="Q51" s="256">
        <f t="shared" si="3"/>
        <v>0</v>
      </c>
      <c r="R51" s="21">
        <f t="shared" si="4"/>
        <v>0</v>
      </c>
      <c r="S51" s="21" t="str">
        <f t="shared" si="5"/>
        <v>E</v>
      </c>
    </row>
    <row r="52" spans="1:19" ht="18">
      <c r="A52" s="56">
        <f>IF('Data Entry'!A56="","",'Data Entry'!A56)</f>
        <v>49</v>
      </c>
      <c r="B52" s="20" t="str">
        <f>IF('Data Entry'!B56="","",'Data Entry'!B56)</f>
        <v/>
      </c>
      <c r="C52" s="68"/>
      <c r="D52" s="68"/>
      <c r="E52" s="68"/>
      <c r="F52" s="68"/>
      <c r="G52" s="68"/>
      <c r="H52" s="68"/>
      <c r="I52" s="68"/>
      <c r="J52" s="68"/>
      <c r="K52" s="68"/>
      <c r="L52" s="68"/>
      <c r="M52" s="68"/>
      <c r="N52" s="67">
        <f t="shared" si="0"/>
        <v>0</v>
      </c>
      <c r="O52" s="67">
        <f t="shared" si="1"/>
        <v>0</v>
      </c>
      <c r="P52" s="67">
        <f t="shared" si="2"/>
        <v>0</v>
      </c>
      <c r="Q52" s="256">
        <f t="shared" si="3"/>
        <v>0</v>
      </c>
      <c r="R52" s="21">
        <f t="shared" si="4"/>
        <v>0</v>
      </c>
      <c r="S52" s="21" t="str">
        <f t="shared" si="5"/>
        <v>E</v>
      </c>
    </row>
    <row r="53" spans="1:19" ht="18">
      <c r="A53" s="56">
        <f>IF('Data Entry'!A57="","",'Data Entry'!A57)</f>
        <v>50</v>
      </c>
      <c r="B53" s="20" t="str">
        <f>IF('Data Entry'!B57="","",'Data Entry'!B57)</f>
        <v/>
      </c>
      <c r="C53" s="68"/>
      <c r="D53" s="68"/>
      <c r="E53" s="68"/>
      <c r="F53" s="68"/>
      <c r="G53" s="68"/>
      <c r="H53" s="68"/>
      <c r="I53" s="68"/>
      <c r="J53" s="68"/>
      <c r="K53" s="68"/>
      <c r="L53" s="68"/>
      <c r="M53" s="68"/>
      <c r="N53" s="67">
        <f t="shared" si="0"/>
        <v>0</v>
      </c>
      <c r="O53" s="67">
        <f t="shared" si="1"/>
        <v>0</v>
      </c>
      <c r="P53" s="67">
        <f t="shared" si="2"/>
        <v>0</v>
      </c>
      <c r="Q53" s="256">
        <f t="shared" si="3"/>
        <v>0</v>
      </c>
      <c r="R53" s="21">
        <f t="shared" si="4"/>
        <v>0</v>
      </c>
      <c r="S53" s="21" t="str">
        <f t="shared" si="5"/>
        <v>E</v>
      </c>
    </row>
    <row r="54" spans="1:19" ht="18">
      <c r="A54" s="56">
        <f>IF('Data Entry'!A58="","",'Data Entry'!A58)</f>
        <v>51</v>
      </c>
      <c r="B54" s="20" t="str">
        <f>IF('Data Entry'!B58="","",'Data Entry'!B58)</f>
        <v/>
      </c>
      <c r="C54" s="68"/>
      <c r="D54" s="68"/>
      <c r="E54" s="68"/>
      <c r="F54" s="68"/>
      <c r="G54" s="68"/>
      <c r="H54" s="68"/>
      <c r="I54" s="68"/>
      <c r="J54" s="68"/>
      <c r="K54" s="68"/>
      <c r="L54" s="68"/>
      <c r="M54" s="68"/>
      <c r="N54" s="67">
        <f t="shared" si="0"/>
        <v>0</v>
      </c>
      <c r="O54" s="67">
        <f t="shared" si="1"/>
        <v>0</v>
      </c>
      <c r="P54" s="67">
        <f t="shared" si="2"/>
        <v>0</v>
      </c>
      <c r="Q54" s="256">
        <f t="shared" si="3"/>
        <v>0</v>
      </c>
      <c r="R54" s="21">
        <f t="shared" si="4"/>
        <v>0</v>
      </c>
      <c r="S54" s="21" t="str">
        <f t="shared" si="5"/>
        <v>E</v>
      </c>
    </row>
    <row r="55" spans="1:19" ht="18">
      <c r="A55" s="56">
        <f>IF('Data Entry'!A59="","",'Data Entry'!A59)</f>
        <v>52</v>
      </c>
      <c r="B55" s="20" t="str">
        <f>IF('Data Entry'!B59="","",'Data Entry'!B59)</f>
        <v/>
      </c>
      <c r="C55" s="68"/>
      <c r="D55" s="68"/>
      <c r="E55" s="68"/>
      <c r="F55" s="68"/>
      <c r="G55" s="68"/>
      <c r="H55" s="68"/>
      <c r="I55" s="68"/>
      <c r="J55" s="68"/>
      <c r="K55" s="68"/>
      <c r="L55" s="68"/>
      <c r="M55" s="68"/>
      <c r="N55" s="67">
        <f t="shared" si="0"/>
        <v>0</v>
      </c>
      <c r="O55" s="67">
        <f t="shared" si="1"/>
        <v>0</v>
      </c>
      <c r="P55" s="67">
        <f t="shared" si="2"/>
        <v>0</v>
      </c>
      <c r="Q55" s="256">
        <f t="shared" si="3"/>
        <v>0</v>
      </c>
      <c r="R55" s="21">
        <f t="shared" si="4"/>
        <v>0</v>
      </c>
      <c r="S55" s="21" t="str">
        <f t="shared" si="5"/>
        <v>E</v>
      </c>
    </row>
    <row r="56" spans="1:19" ht="18">
      <c r="A56" s="56">
        <f>IF('Data Entry'!A60="","",'Data Entry'!A60)</f>
        <v>53</v>
      </c>
      <c r="B56" s="20" t="str">
        <f>IF('Data Entry'!B60="","",'Data Entry'!B60)</f>
        <v/>
      </c>
      <c r="C56" s="68"/>
      <c r="D56" s="68"/>
      <c r="E56" s="68"/>
      <c r="F56" s="68"/>
      <c r="G56" s="68"/>
      <c r="H56" s="68"/>
      <c r="I56" s="68"/>
      <c r="J56" s="68"/>
      <c r="K56" s="68"/>
      <c r="L56" s="68"/>
      <c r="M56" s="68"/>
      <c r="N56" s="67">
        <f t="shared" si="0"/>
        <v>0</v>
      </c>
      <c r="O56" s="67">
        <f t="shared" si="1"/>
        <v>0</v>
      </c>
      <c r="P56" s="67">
        <f t="shared" si="2"/>
        <v>0</v>
      </c>
      <c r="Q56" s="256">
        <f t="shared" si="3"/>
        <v>0</v>
      </c>
      <c r="R56" s="21">
        <f t="shared" si="4"/>
        <v>0</v>
      </c>
      <c r="S56" s="21" t="str">
        <f t="shared" si="5"/>
        <v>E</v>
      </c>
    </row>
    <row r="57" spans="1:19" ht="18">
      <c r="A57" s="56">
        <f>IF('Data Entry'!A61="","",'Data Entry'!A61)</f>
        <v>54</v>
      </c>
      <c r="B57" s="20" t="str">
        <f>IF('Data Entry'!B61="","",'Data Entry'!B61)</f>
        <v/>
      </c>
      <c r="C57" s="68"/>
      <c r="D57" s="68"/>
      <c r="E57" s="68"/>
      <c r="F57" s="68"/>
      <c r="G57" s="68"/>
      <c r="H57" s="68"/>
      <c r="I57" s="68"/>
      <c r="J57" s="68"/>
      <c r="K57" s="68"/>
      <c r="L57" s="68"/>
      <c r="M57" s="68"/>
      <c r="N57" s="67">
        <f t="shared" si="0"/>
        <v>0</v>
      </c>
      <c r="O57" s="67">
        <f t="shared" si="1"/>
        <v>0</v>
      </c>
      <c r="P57" s="67">
        <f t="shared" si="2"/>
        <v>0</v>
      </c>
      <c r="Q57" s="256">
        <f t="shared" si="3"/>
        <v>0</v>
      </c>
      <c r="R57" s="21">
        <f t="shared" si="4"/>
        <v>0</v>
      </c>
      <c r="S57" s="21" t="str">
        <f t="shared" si="5"/>
        <v>E</v>
      </c>
    </row>
    <row r="58" spans="1:19" ht="18">
      <c r="A58" s="56">
        <f>IF('Data Entry'!A62="","",'Data Entry'!A62)</f>
        <v>55</v>
      </c>
      <c r="B58" s="20" t="str">
        <f>IF('Data Entry'!B62="","",'Data Entry'!B62)</f>
        <v/>
      </c>
      <c r="C58" s="68"/>
      <c r="D58" s="68"/>
      <c r="E58" s="68"/>
      <c r="F58" s="68"/>
      <c r="G58" s="68"/>
      <c r="H58" s="68"/>
      <c r="I58" s="68"/>
      <c r="J58" s="68"/>
      <c r="K58" s="68"/>
      <c r="L58" s="68"/>
      <c r="M58" s="68"/>
      <c r="N58" s="67">
        <f t="shared" si="0"/>
        <v>0</v>
      </c>
      <c r="O58" s="67">
        <f t="shared" si="1"/>
        <v>0</v>
      </c>
      <c r="P58" s="67">
        <f t="shared" si="2"/>
        <v>0</v>
      </c>
      <c r="Q58" s="256">
        <f t="shared" si="3"/>
        <v>0</v>
      </c>
      <c r="R58" s="21">
        <f t="shared" si="4"/>
        <v>0</v>
      </c>
      <c r="S58" s="21" t="str">
        <f t="shared" si="5"/>
        <v>E</v>
      </c>
    </row>
    <row r="59" spans="1:19" ht="18">
      <c r="A59" s="56">
        <f>IF('Data Entry'!A63="","",'Data Entry'!A63)</f>
        <v>56</v>
      </c>
      <c r="B59" s="20" t="str">
        <f>IF('Data Entry'!B63="","",'Data Entry'!B63)</f>
        <v/>
      </c>
      <c r="C59" s="68"/>
      <c r="D59" s="68"/>
      <c r="E59" s="68"/>
      <c r="F59" s="68"/>
      <c r="G59" s="68"/>
      <c r="H59" s="68"/>
      <c r="I59" s="68"/>
      <c r="J59" s="68"/>
      <c r="K59" s="68"/>
      <c r="L59" s="68"/>
      <c r="M59" s="68"/>
      <c r="N59" s="67">
        <f t="shared" si="0"/>
        <v>0</v>
      </c>
      <c r="O59" s="67">
        <f t="shared" si="1"/>
        <v>0</v>
      </c>
      <c r="P59" s="67">
        <f t="shared" si="2"/>
        <v>0</v>
      </c>
      <c r="Q59" s="256">
        <f t="shared" si="3"/>
        <v>0</v>
      </c>
      <c r="R59" s="21">
        <f t="shared" si="4"/>
        <v>0</v>
      </c>
      <c r="S59" s="21" t="str">
        <f t="shared" si="5"/>
        <v>E</v>
      </c>
    </row>
    <row r="60" spans="1:19" ht="18">
      <c r="A60" s="56">
        <f>IF('Data Entry'!A64="","",'Data Entry'!A64)</f>
        <v>57</v>
      </c>
      <c r="B60" s="20" t="str">
        <f>IF('Data Entry'!B64="","",'Data Entry'!B64)</f>
        <v/>
      </c>
      <c r="C60" s="68"/>
      <c r="D60" s="68"/>
      <c r="E60" s="68"/>
      <c r="F60" s="68"/>
      <c r="G60" s="68"/>
      <c r="H60" s="68"/>
      <c r="I60" s="68"/>
      <c r="J60" s="68"/>
      <c r="K60" s="68"/>
      <c r="L60" s="68"/>
      <c r="M60" s="68"/>
      <c r="N60" s="67">
        <f t="shared" si="0"/>
        <v>0</v>
      </c>
      <c r="O60" s="67">
        <f t="shared" si="1"/>
        <v>0</v>
      </c>
      <c r="P60" s="67">
        <f t="shared" si="2"/>
        <v>0</v>
      </c>
      <c r="Q60" s="256">
        <f t="shared" si="3"/>
        <v>0</v>
      </c>
      <c r="R60" s="21">
        <f t="shared" si="4"/>
        <v>0</v>
      </c>
      <c r="S60" s="21" t="str">
        <f t="shared" si="5"/>
        <v>E</v>
      </c>
    </row>
    <row r="61" spans="1:19" ht="18">
      <c r="A61" s="56">
        <f>IF('Data Entry'!A65="","",'Data Entry'!A65)</f>
        <v>58</v>
      </c>
      <c r="B61" s="20" t="str">
        <f>IF('Data Entry'!B65="","",'Data Entry'!B65)</f>
        <v/>
      </c>
      <c r="C61" s="68"/>
      <c r="D61" s="68"/>
      <c r="E61" s="68"/>
      <c r="F61" s="68"/>
      <c r="G61" s="68"/>
      <c r="H61" s="68"/>
      <c r="I61" s="68"/>
      <c r="J61" s="68"/>
      <c r="K61" s="68"/>
      <c r="L61" s="68"/>
      <c r="M61" s="68"/>
      <c r="N61" s="67">
        <f t="shared" si="0"/>
        <v>0</v>
      </c>
      <c r="O61" s="67">
        <f t="shared" si="1"/>
        <v>0</v>
      </c>
      <c r="P61" s="67">
        <f t="shared" si="2"/>
        <v>0</v>
      </c>
      <c r="Q61" s="256">
        <f t="shared" si="3"/>
        <v>0</v>
      </c>
      <c r="R61" s="21">
        <f t="shared" si="4"/>
        <v>0</v>
      </c>
      <c r="S61" s="21" t="str">
        <f t="shared" si="5"/>
        <v>E</v>
      </c>
    </row>
    <row r="62" spans="1:19" ht="18">
      <c r="A62" s="56">
        <f>IF('Data Entry'!A66="","",'Data Entry'!A66)</f>
        <v>59</v>
      </c>
      <c r="B62" s="20" t="str">
        <f>IF('Data Entry'!B66="","",'Data Entry'!B66)</f>
        <v/>
      </c>
      <c r="C62" s="68"/>
      <c r="D62" s="68"/>
      <c r="E62" s="68"/>
      <c r="F62" s="68"/>
      <c r="G62" s="68"/>
      <c r="H62" s="68"/>
      <c r="I62" s="68"/>
      <c r="J62" s="68"/>
      <c r="K62" s="68"/>
      <c r="L62" s="68"/>
      <c r="M62" s="68"/>
      <c r="N62" s="67">
        <f t="shared" si="0"/>
        <v>0</v>
      </c>
      <c r="O62" s="67">
        <f t="shared" si="1"/>
        <v>0</v>
      </c>
      <c r="P62" s="67">
        <f t="shared" si="2"/>
        <v>0</v>
      </c>
      <c r="Q62" s="256">
        <f t="shared" si="3"/>
        <v>0</v>
      </c>
      <c r="R62" s="21">
        <f t="shared" si="4"/>
        <v>0</v>
      </c>
      <c r="S62" s="21" t="str">
        <f t="shared" si="5"/>
        <v>E</v>
      </c>
    </row>
    <row r="63" spans="1:19" ht="18">
      <c r="A63" s="56">
        <f>IF('Data Entry'!A67="","",'Data Entry'!A67)</f>
        <v>60</v>
      </c>
      <c r="B63" s="20" t="str">
        <f>IF('Data Entry'!B67="","",'Data Entry'!B67)</f>
        <v/>
      </c>
      <c r="C63" s="68"/>
      <c r="D63" s="68"/>
      <c r="E63" s="68"/>
      <c r="F63" s="68"/>
      <c r="G63" s="68"/>
      <c r="H63" s="68"/>
      <c r="I63" s="68"/>
      <c r="J63" s="68"/>
      <c r="K63" s="68"/>
      <c r="L63" s="68"/>
      <c r="M63" s="68"/>
      <c r="N63" s="67">
        <f t="shared" si="0"/>
        <v>0</v>
      </c>
      <c r="O63" s="67">
        <f t="shared" si="1"/>
        <v>0</v>
      </c>
      <c r="P63" s="67">
        <f t="shared" si="2"/>
        <v>0</v>
      </c>
      <c r="Q63" s="256">
        <f t="shared" si="3"/>
        <v>0</v>
      </c>
      <c r="R63" s="21">
        <f t="shared" si="4"/>
        <v>0</v>
      </c>
      <c r="S63" s="21" t="str">
        <f t="shared" si="5"/>
        <v>E</v>
      </c>
    </row>
  </sheetData>
  <sheetProtection algorithmName="SHA-512" hashValue="TivSwKIohxhDBLk9ubAeM4yv1c67FBPJdM3qn+QbWnlZs6iyDuotpjBefWWkKLZB/UZoLj5JqWOyjpiOnkkdsw==" saltValue="vYHl2c1PVxSijOv4vAPIMA==" spinCount="100000" sheet="1" objects="1" scenarios="1" formatCells="0"/>
  <protectedRanges>
    <protectedRange sqref="C4:M63" name="Range1"/>
    <protectedRange sqref="C2:M2" name="Range2"/>
    <protectedRange sqref="S1" name="Range2_1"/>
  </protectedRanges>
  <mergeCells count="5">
    <mergeCell ref="A1:M1"/>
    <mergeCell ref="B2:B3"/>
    <mergeCell ref="A2:A3"/>
    <mergeCell ref="N2:P2"/>
    <mergeCell ref="T2:U2"/>
  </mergeCells>
  <conditionalFormatting sqref="A4:P63">
    <cfRule type="expression" dxfId="5" priority="3">
      <formula>$A4=""</formula>
    </cfRule>
  </conditionalFormatting>
  <conditionalFormatting sqref="C2:M2">
    <cfRule type="containsBlanks" dxfId="4" priority="2">
      <formula>LEN(TRIM(C2))=0</formula>
    </cfRule>
  </conditionalFormatting>
  <conditionalFormatting sqref="S1">
    <cfRule type="containsBlanks" dxfId="3" priority="1">
      <formula>LEN(TRIM(S1))=0</formula>
    </cfRule>
  </conditionalFormatting>
  <dataValidations count="3">
    <dataValidation type="list" allowBlank="1" showInputMessage="1" showErrorMessage="1" errorTitle="અયોગ્ય એન્ટ્રી" error="યોગ્ય વિકલ્પ પસંદ કરો." promptTitle="યોગ્ય જવાબ લખો." prompt="હમેશા = A_x000a_મોટે ભાગે   = B_x000a_ભાગ્યેજ = C" sqref="C4:M63" xr:uid="{E0E1AE21-D66A-477B-BFB4-C9E472F1B533}">
      <formula1>"A,B,C"</formula1>
    </dataValidation>
    <dataValidation allowBlank="1" showInputMessage="1" showErrorMessage="1" promptTitle="વ્યક્તિત્વ વિકાસ " prompt="માટે ક્ષમતા વિધાન લખો." sqref="C2:M2" xr:uid="{15974F14-61D6-49EE-9B16-B1202F773344}"/>
    <dataValidation type="list" allowBlank="1" showInputMessage="1" showErrorMessage="1" sqref="S1" xr:uid="{599ADE08-B055-4A48-B56E-24A5DB8D8362}">
      <formula1>"1"</formula1>
    </dataValidation>
  </dataValidations>
  <pageMargins left="0.35433070866141736" right="0.42" top="0.39370078740157483" bottom="0.43307086614173229" header="0.23622047244094491" footer="0.15748031496062992"/>
  <pageSetup paperSize="9" orientation="portrait" r:id="rId1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A5002C-893B-445C-9E16-9D91EA85D404}">
  <sheetPr>
    <tabColor rgb="FFFF00FF"/>
    <pageSetUpPr fitToPage="1"/>
  </sheetPr>
  <dimension ref="A1:R30"/>
  <sheetViews>
    <sheetView showGridLines="0" zoomScale="80" zoomScaleNormal="80" workbookViewId="0">
      <selection activeCell="A3" sqref="A3:R3"/>
    </sheetView>
  </sheetViews>
  <sheetFormatPr defaultRowHeight="14.4"/>
  <cols>
    <col min="7" max="7" width="12.109375" customWidth="1"/>
    <col min="9" max="9" width="12" customWidth="1"/>
    <col min="16" max="16" width="12.5546875" customWidth="1"/>
    <col min="18" max="18" width="11" customWidth="1"/>
  </cols>
  <sheetData>
    <row r="1" spans="1:18" ht="28.5" customHeight="1">
      <c r="A1" s="334" t="s">
        <v>173</v>
      </c>
      <c r="B1" s="334"/>
      <c r="C1" s="335" t="s">
        <v>178</v>
      </c>
      <c r="D1" s="335"/>
      <c r="E1" s="335"/>
      <c r="F1" s="335"/>
      <c r="G1" s="335"/>
      <c r="H1" s="335"/>
      <c r="I1" s="335"/>
      <c r="J1" s="335"/>
      <c r="K1" s="335"/>
      <c r="L1" s="335"/>
      <c r="M1" s="335"/>
      <c r="N1" s="335"/>
      <c r="O1" s="335"/>
      <c r="P1" s="336" t="s">
        <v>82</v>
      </c>
      <c r="Q1" s="337" t="str">
        <f>IF('Data Entry'!F3="","",'Data Entry'!F3&amp;" - "&amp;'Data Entry'!H3)</f>
        <v>2025 - 2026</v>
      </c>
      <c r="R1" s="337"/>
    </row>
    <row r="2" spans="1:18" ht="27" customHeight="1">
      <c r="A2" s="334" t="s">
        <v>171</v>
      </c>
      <c r="B2" s="334"/>
      <c r="C2" s="335"/>
      <c r="D2" s="335"/>
      <c r="E2" s="335"/>
      <c r="F2" s="335"/>
      <c r="G2" s="335"/>
      <c r="H2" s="335"/>
      <c r="I2" s="335"/>
      <c r="J2" s="335"/>
      <c r="K2" s="335"/>
      <c r="L2" s="335"/>
      <c r="M2" s="335"/>
      <c r="N2" s="335"/>
      <c r="O2" s="335"/>
      <c r="P2" s="336"/>
      <c r="Q2" s="337"/>
      <c r="R2" s="337"/>
    </row>
    <row r="3" spans="1:18" ht="39.6">
      <c r="A3" s="333" t="s">
        <v>83</v>
      </c>
      <c r="B3" s="333"/>
      <c r="C3" s="333"/>
      <c r="D3" s="333"/>
      <c r="E3" s="333"/>
      <c r="F3" s="333"/>
      <c r="G3" s="333"/>
      <c r="H3" s="333"/>
      <c r="I3" s="333"/>
      <c r="J3" s="333"/>
      <c r="K3" s="333"/>
      <c r="L3" s="333"/>
      <c r="M3" s="333"/>
      <c r="N3" s="333"/>
      <c r="O3" s="333"/>
      <c r="P3" s="333"/>
      <c r="Q3" s="333"/>
      <c r="R3" s="333"/>
    </row>
    <row r="4" spans="1:18" ht="28.8">
      <c r="A4" s="315" t="s">
        <v>84</v>
      </c>
      <c r="B4" s="315"/>
      <c r="C4" s="316" t="str">
        <f>IF('Data Entry'!B2="","",'Data Entry'!B2)</f>
        <v>કુવાદરા પ્રાથમિક શાળા</v>
      </c>
      <c r="D4" s="316"/>
      <c r="E4" s="316"/>
      <c r="F4" s="316"/>
      <c r="G4" s="316"/>
      <c r="H4" s="316"/>
      <c r="I4" s="316"/>
      <c r="J4" s="316"/>
      <c r="K4" s="315" t="s">
        <v>85</v>
      </c>
      <c r="L4" s="315"/>
      <c r="M4" s="315"/>
      <c r="N4" s="316" t="str">
        <f>IF('Data Entry'!B3="","",'Data Entry'!B3)</f>
        <v>માણસા</v>
      </c>
      <c r="O4" s="316"/>
      <c r="P4" s="316"/>
      <c r="Q4" s="316"/>
      <c r="R4" s="316"/>
    </row>
    <row r="5" spans="1:18" ht="6.9" customHeight="1">
      <c r="A5" s="143"/>
      <c r="B5" s="143"/>
      <c r="C5" s="152"/>
      <c r="D5" s="152"/>
      <c r="E5" s="152"/>
      <c r="F5" s="152"/>
      <c r="G5" s="152"/>
      <c r="H5" s="152"/>
      <c r="I5" s="152"/>
      <c r="J5" s="152"/>
      <c r="K5" s="143"/>
      <c r="L5" s="143"/>
      <c r="M5" s="143"/>
      <c r="N5" s="152"/>
      <c r="O5" s="152"/>
      <c r="P5" s="152"/>
      <c r="Q5" s="152"/>
      <c r="R5" s="152"/>
    </row>
    <row r="6" spans="1:18" ht="28.8">
      <c r="A6" s="315" t="s">
        <v>86</v>
      </c>
      <c r="B6" s="315"/>
      <c r="C6" s="316" t="str">
        <f>IF('Data Entry'!D2="","",'Data Entry'!D2)</f>
        <v>કુવાદરા</v>
      </c>
      <c r="D6" s="316"/>
      <c r="E6" s="316"/>
      <c r="F6" s="316"/>
      <c r="G6" s="316"/>
      <c r="H6" s="153"/>
      <c r="I6" s="153"/>
      <c r="J6" s="153"/>
      <c r="K6" s="315" t="s">
        <v>87</v>
      </c>
      <c r="L6" s="315"/>
      <c r="M6" s="315"/>
      <c r="N6" s="316" t="str">
        <f>IF('Data Entry'!D3="","",'Data Entry'!D3)</f>
        <v>ગાંધીનગર</v>
      </c>
      <c r="O6" s="316"/>
      <c r="P6" s="316"/>
      <c r="Q6" s="316"/>
      <c r="R6" s="316"/>
    </row>
    <row r="7" spans="1:18" ht="6.9" customHeight="1">
      <c r="A7" s="143"/>
      <c r="B7" s="143"/>
      <c r="C7" s="152"/>
      <c r="D7" s="152"/>
      <c r="E7" s="152"/>
      <c r="F7" s="152"/>
      <c r="G7" s="152"/>
      <c r="H7" s="153"/>
      <c r="I7" s="153"/>
      <c r="J7" s="153"/>
      <c r="K7" s="143"/>
      <c r="L7" s="143"/>
      <c r="M7" s="143"/>
      <c r="N7" s="152"/>
      <c r="O7" s="152"/>
      <c r="P7" s="152"/>
      <c r="Q7" s="152"/>
      <c r="R7" s="152"/>
    </row>
    <row r="8" spans="1:18" ht="27">
      <c r="A8" s="315" t="s">
        <v>88</v>
      </c>
      <c r="B8" s="315"/>
      <c r="C8" s="331">
        <f>IF('Data Entry'!J2="","",'Data Entry'!J2)</f>
        <v>1</v>
      </c>
      <c r="D8" s="331"/>
      <c r="E8" s="154"/>
      <c r="F8" s="144"/>
      <c r="G8" s="315" t="s">
        <v>89</v>
      </c>
      <c r="H8" s="315"/>
      <c r="I8" s="142" t="str">
        <f>IF('Data Entry'!J3="","",'Data Entry'!J3)</f>
        <v>અ</v>
      </c>
      <c r="J8" s="144"/>
      <c r="K8" s="315" t="s">
        <v>90</v>
      </c>
      <c r="L8" s="315"/>
      <c r="M8" s="315"/>
      <c r="N8" s="332">
        <f>IF('Data Entry'!B4="","",'Data Entry'!B4)</f>
        <v>45447</v>
      </c>
      <c r="O8" s="332"/>
      <c r="P8" s="332"/>
      <c r="Q8" s="332"/>
      <c r="R8" s="332"/>
    </row>
    <row r="9" spans="1:18" ht="6.9" customHeight="1">
      <c r="A9" s="143"/>
      <c r="B9" s="143"/>
      <c r="C9" s="155"/>
      <c r="D9" s="155"/>
      <c r="E9" s="154"/>
      <c r="F9" s="144"/>
      <c r="G9" s="156"/>
      <c r="H9" s="156"/>
      <c r="I9" s="141"/>
      <c r="J9" s="144"/>
      <c r="K9" s="143"/>
      <c r="L9" s="143"/>
      <c r="M9" s="143"/>
      <c r="N9" s="157"/>
      <c r="O9" s="157"/>
      <c r="P9" s="157"/>
      <c r="Q9" s="157"/>
      <c r="R9" s="157"/>
    </row>
    <row r="10" spans="1:18" ht="28.8">
      <c r="A10" s="315" t="s">
        <v>91</v>
      </c>
      <c r="B10" s="315"/>
      <c r="C10" s="316" t="str">
        <f>IF('Data Entry'!L2="","",'Data Entry'!L2)</f>
        <v>પટેલ બ્રિજેશકુમાર કે.</v>
      </c>
      <c r="D10" s="316"/>
      <c r="E10" s="316"/>
      <c r="F10" s="316"/>
      <c r="G10" s="316"/>
      <c r="H10" s="316"/>
      <c r="I10" s="316"/>
      <c r="J10" s="316"/>
      <c r="K10" s="315" t="s">
        <v>92</v>
      </c>
      <c r="L10" s="315"/>
      <c r="M10" s="315"/>
      <c r="N10" s="316" t="str">
        <f>IF('Data Entry'!H2="","",'Data Entry'!H2)</f>
        <v>લોદરા</v>
      </c>
      <c r="O10" s="316"/>
      <c r="P10" s="316"/>
      <c r="Q10" s="316"/>
      <c r="R10" s="316"/>
    </row>
    <row r="11" spans="1:18" ht="21" thickBot="1">
      <c r="A11" s="71"/>
      <c r="B11" s="71"/>
      <c r="C11" s="71"/>
      <c r="D11" s="71"/>
      <c r="E11" s="71"/>
      <c r="F11" s="71"/>
      <c r="G11" s="71"/>
      <c r="H11" s="71"/>
      <c r="I11" s="71"/>
      <c r="J11" s="71"/>
      <c r="K11" s="71"/>
      <c r="L11" s="71"/>
      <c r="M11" s="71"/>
      <c r="N11" s="72"/>
      <c r="O11" s="72"/>
      <c r="P11" s="72"/>
      <c r="Q11" s="72"/>
      <c r="R11" s="72"/>
    </row>
    <row r="12" spans="1:18" ht="27">
      <c r="A12" s="328" t="s">
        <v>93</v>
      </c>
      <c r="B12" s="314"/>
      <c r="C12" s="314" t="s">
        <v>94</v>
      </c>
      <c r="D12" s="314"/>
      <c r="E12" s="314"/>
      <c r="F12" s="314" t="s">
        <v>95</v>
      </c>
      <c r="G12" s="314"/>
      <c r="H12" s="314"/>
      <c r="I12" s="314" t="s">
        <v>96</v>
      </c>
      <c r="J12" s="314"/>
      <c r="K12" s="314"/>
      <c r="L12" s="314" t="s">
        <v>97</v>
      </c>
      <c r="M12" s="314"/>
      <c r="N12" s="314"/>
      <c r="O12" s="314" t="s">
        <v>98</v>
      </c>
      <c r="P12" s="314"/>
      <c r="Q12" s="314"/>
      <c r="R12" s="317" t="s">
        <v>99</v>
      </c>
    </row>
    <row r="13" spans="1:18" ht="27">
      <c r="A13" s="329"/>
      <c r="B13" s="330"/>
      <c r="C13" s="151" t="s">
        <v>100</v>
      </c>
      <c r="D13" s="151" t="s">
        <v>101</v>
      </c>
      <c r="E13" s="151" t="s">
        <v>102</v>
      </c>
      <c r="F13" s="151" t="s">
        <v>100</v>
      </c>
      <c r="G13" s="151" t="s">
        <v>101</v>
      </c>
      <c r="H13" s="151" t="s">
        <v>102</v>
      </c>
      <c r="I13" s="151" t="s">
        <v>100</v>
      </c>
      <c r="J13" s="151" t="s">
        <v>101</v>
      </c>
      <c r="K13" s="151" t="s">
        <v>102</v>
      </c>
      <c r="L13" s="151" t="s">
        <v>100</v>
      </c>
      <c r="M13" s="151" t="s">
        <v>101</v>
      </c>
      <c r="N13" s="151" t="s">
        <v>102</v>
      </c>
      <c r="O13" s="151" t="s">
        <v>100</v>
      </c>
      <c r="P13" s="151" t="s">
        <v>101</v>
      </c>
      <c r="Q13" s="151" t="s">
        <v>102</v>
      </c>
      <c r="R13" s="318"/>
    </row>
    <row r="14" spans="1:18" ht="27.6" thickBot="1">
      <c r="A14" s="319" t="s">
        <v>103</v>
      </c>
      <c r="B14" s="320"/>
      <c r="C14" s="145">
        <f>COUNTIFS('Data Entry'!$K$8:$K$67,"SC",'Data Entry'!$L$8:$L$67,"Boy")</f>
        <v>0</v>
      </c>
      <c r="D14" s="145">
        <f>COUNTIFS('Data Entry'!$K$8:$K$67,"SC",'Data Entry'!$L$8:$L$67,"Girl")</f>
        <v>1</v>
      </c>
      <c r="E14" s="150">
        <f>IF(AND(C14="",D14=""),"",C14+D14)</f>
        <v>1</v>
      </c>
      <c r="F14" s="145">
        <f>COUNTIFS('Data Entry'!$K$8:$K$67,"ST",'Data Entry'!$L$8:$L$67,"Boy")</f>
        <v>0</v>
      </c>
      <c r="G14" s="145">
        <f>COUNTIFS('Data Entry'!$K$8:$K$67,"ST",'Data Entry'!$L$8:$L$67,"Girl")</f>
        <v>1</v>
      </c>
      <c r="H14" s="150">
        <f>IF(AND(F14="",G14=""),"",F14+G14)</f>
        <v>1</v>
      </c>
      <c r="I14" s="145">
        <f>COUNTIFS('Data Entry'!$K$8:$K$67,"OBC",'Data Entry'!$L$8:$L$67,"Boy")</f>
        <v>1</v>
      </c>
      <c r="J14" s="145">
        <f>COUNTIFS('Data Entry'!$K$8:$K$67,"OBC",'Data Entry'!$L$8:$L$67,"Girl")</f>
        <v>0</v>
      </c>
      <c r="K14" s="150">
        <f>IF(AND(I14="",J14=""),"",I14+J14)</f>
        <v>1</v>
      </c>
      <c r="L14" s="145">
        <f>COUNTIFS('Data Entry'!$K$8:$K$67,"GEN",'Data Entry'!$L$8:$L$67,"Boy")</f>
        <v>1</v>
      </c>
      <c r="M14" s="145">
        <f>COUNTIFS('Data Entry'!$K$8:$K$67,"GEN",'Data Entry'!$L$8:$L$67,"Girl")</f>
        <v>0</v>
      </c>
      <c r="N14" s="150">
        <f>IF(AND(L14="",M14=""),"",L14+M14)</f>
        <v>1</v>
      </c>
      <c r="O14" s="145">
        <f>IF(AND(C14="",F14="",I14="",L14=""),"",C14+F14+I14+L14)</f>
        <v>2</v>
      </c>
      <c r="P14" s="145">
        <f>IF(AND(D14="",G14="",J14="",M14=""),"",D14+G14+J14+M14)</f>
        <v>2</v>
      </c>
      <c r="Q14" s="150">
        <f>IF(AND(O14="",P14=""),"",O14+P14)</f>
        <v>4</v>
      </c>
      <c r="R14" s="73"/>
    </row>
    <row r="15" spans="1:18" ht="21" thickBot="1">
      <c r="A15" s="71"/>
      <c r="B15" s="71"/>
      <c r="C15" s="71"/>
      <c r="D15" s="71"/>
      <c r="E15" s="71"/>
      <c r="F15" s="71"/>
      <c r="G15" s="71"/>
      <c r="H15" s="71"/>
      <c r="I15" s="71"/>
      <c r="J15" s="71"/>
      <c r="K15" s="71"/>
      <c r="L15" s="71"/>
      <c r="M15" s="71"/>
      <c r="N15" s="71"/>
      <c r="O15" s="71"/>
      <c r="P15" s="71"/>
      <c r="Q15" s="71"/>
      <c r="R15" s="71"/>
    </row>
    <row r="16" spans="1:18" ht="33" customHeight="1">
      <c r="A16" s="321" t="s">
        <v>104</v>
      </c>
      <c r="B16" s="322"/>
      <c r="C16" s="322"/>
      <c r="D16" s="322"/>
      <c r="E16" s="322"/>
      <c r="F16" s="322"/>
      <c r="G16" s="323"/>
      <c r="H16" s="324" t="s">
        <v>103</v>
      </c>
      <c r="I16" s="325"/>
      <c r="J16" s="326" t="s">
        <v>105</v>
      </c>
      <c r="K16" s="326"/>
      <c r="L16" s="326"/>
      <c r="M16" s="326"/>
      <c r="N16" s="326"/>
      <c r="O16" s="326"/>
      <c r="P16" s="327"/>
      <c r="Q16" s="324" t="s">
        <v>103</v>
      </c>
      <c r="R16" s="325"/>
    </row>
    <row r="17" spans="1:18" ht="24.6">
      <c r="A17" s="146">
        <v>1</v>
      </c>
      <c r="B17" s="300" t="s">
        <v>106</v>
      </c>
      <c r="C17" s="300"/>
      <c r="D17" s="300"/>
      <c r="E17" s="300"/>
      <c r="F17" s="300"/>
      <c r="G17" s="301"/>
      <c r="H17" s="302"/>
      <c r="I17" s="303"/>
      <c r="J17" s="148">
        <v>1</v>
      </c>
      <c r="K17" s="300" t="s">
        <v>107</v>
      </c>
      <c r="L17" s="300"/>
      <c r="M17" s="300"/>
      <c r="N17" s="300"/>
      <c r="O17" s="300"/>
      <c r="P17" s="301"/>
      <c r="Q17" s="302"/>
      <c r="R17" s="303"/>
    </row>
    <row r="18" spans="1:18" ht="24.6">
      <c r="A18" s="146">
        <v>2</v>
      </c>
      <c r="B18" s="300" t="s">
        <v>108</v>
      </c>
      <c r="C18" s="300"/>
      <c r="D18" s="300"/>
      <c r="E18" s="300"/>
      <c r="F18" s="300"/>
      <c r="G18" s="301"/>
      <c r="H18" s="302"/>
      <c r="I18" s="303"/>
      <c r="J18" s="148">
        <v>2</v>
      </c>
      <c r="K18" s="300" t="s">
        <v>109</v>
      </c>
      <c r="L18" s="300"/>
      <c r="M18" s="300"/>
      <c r="N18" s="300"/>
      <c r="O18" s="300"/>
      <c r="P18" s="301"/>
      <c r="Q18" s="302"/>
      <c r="R18" s="303"/>
    </row>
    <row r="19" spans="1:18" ht="24.6">
      <c r="A19" s="146">
        <v>3</v>
      </c>
      <c r="B19" s="300" t="s">
        <v>110</v>
      </c>
      <c r="C19" s="300"/>
      <c r="D19" s="300"/>
      <c r="E19" s="300"/>
      <c r="F19" s="300"/>
      <c r="G19" s="301"/>
      <c r="H19" s="302"/>
      <c r="I19" s="303"/>
      <c r="J19" s="148">
        <v>3</v>
      </c>
      <c r="K19" s="300" t="s">
        <v>110</v>
      </c>
      <c r="L19" s="300"/>
      <c r="M19" s="300"/>
      <c r="N19" s="300"/>
      <c r="O19" s="300"/>
      <c r="P19" s="301"/>
      <c r="Q19" s="302"/>
      <c r="R19" s="303"/>
    </row>
    <row r="20" spans="1:18" ht="24.6">
      <c r="A20" s="146">
        <v>4</v>
      </c>
      <c r="B20" s="300" t="s">
        <v>111</v>
      </c>
      <c r="C20" s="300"/>
      <c r="D20" s="300"/>
      <c r="E20" s="300"/>
      <c r="F20" s="300"/>
      <c r="G20" s="301"/>
      <c r="H20" s="302"/>
      <c r="I20" s="303"/>
      <c r="J20" s="148">
        <v>4</v>
      </c>
      <c r="K20" s="300" t="s">
        <v>112</v>
      </c>
      <c r="L20" s="300"/>
      <c r="M20" s="300"/>
      <c r="N20" s="300"/>
      <c r="O20" s="300"/>
      <c r="P20" s="301"/>
      <c r="Q20" s="302"/>
      <c r="R20" s="303"/>
    </row>
    <row r="21" spans="1:18" ht="24.6">
      <c r="A21" s="146">
        <v>5</v>
      </c>
      <c r="B21" s="300" t="s">
        <v>113</v>
      </c>
      <c r="C21" s="300"/>
      <c r="D21" s="300"/>
      <c r="E21" s="300"/>
      <c r="F21" s="300"/>
      <c r="G21" s="301"/>
      <c r="H21" s="302"/>
      <c r="I21" s="303"/>
      <c r="J21" s="148">
        <v>5</v>
      </c>
      <c r="K21" s="300" t="s">
        <v>114</v>
      </c>
      <c r="L21" s="300"/>
      <c r="M21" s="300"/>
      <c r="N21" s="300"/>
      <c r="O21" s="300"/>
      <c r="P21" s="301"/>
      <c r="Q21" s="302"/>
      <c r="R21" s="303"/>
    </row>
    <row r="22" spans="1:18" ht="24.6">
      <c r="A22" s="146">
        <v>6</v>
      </c>
      <c r="B22" s="300" t="s">
        <v>115</v>
      </c>
      <c r="C22" s="300"/>
      <c r="D22" s="300"/>
      <c r="E22" s="300"/>
      <c r="F22" s="300"/>
      <c r="G22" s="301"/>
      <c r="H22" s="302"/>
      <c r="I22" s="303"/>
      <c r="J22" s="148">
        <v>6</v>
      </c>
      <c r="K22" s="300" t="s">
        <v>116</v>
      </c>
      <c r="L22" s="300"/>
      <c r="M22" s="300"/>
      <c r="N22" s="300"/>
      <c r="O22" s="300"/>
      <c r="P22" s="301"/>
      <c r="Q22" s="302"/>
      <c r="R22" s="303"/>
    </row>
    <row r="23" spans="1:18" ht="24.6">
      <c r="A23" s="146">
        <v>7</v>
      </c>
      <c r="B23" s="300" t="s">
        <v>117</v>
      </c>
      <c r="C23" s="300"/>
      <c r="D23" s="300"/>
      <c r="E23" s="300"/>
      <c r="F23" s="300"/>
      <c r="G23" s="301"/>
      <c r="H23" s="302"/>
      <c r="I23" s="303"/>
      <c r="J23" s="148">
        <v>7</v>
      </c>
      <c r="K23" s="300" t="s">
        <v>118</v>
      </c>
      <c r="L23" s="300"/>
      <c r="M23" s="300"/>
      <c r="N23" s="300"/>
      <c r="O23" s="300"/>
      <c r="P23" s="301"/>
      <c r="Q23" s="302"/>
      <c r="R23" s="303"/>
    </row>
    <row r="24" spans="1:18" ht="24.6">
      <c r="A24" s="146">
        <v>8</v>
      </c>
      <c r="B24" s="300" t="s">
        <v>119</v>
      </c>
      <c r="C24" s="300"/>
      <c r="D24" s="300"/>
      <c r="E24" s="300"/>
      <c r="F24" s="300"/>
      <c r="G24" s="301"/>
      <c r="H24" s="302"/>
      <c r="I24" s="303"/>
      <c r="J24" s="148">
        <v>8</v>
      </c>
      <c r="K24" s="300" t="s">
        <v>120</v>
      </c>
      <c r="L24" s="300"/>
      <c r="M24" s="300"/>
      <c r="N24" s="300"/>
      <c r="O24" s="300"/>
      <c r="P24" s="301"/>
      <c r="Q24" s="302"/>
      <c r="R24" s="303"/>
    </row>
    <row r="25" spans="1:18" ht="24.6">
      <c r="A25" s="146">
        <v>9</v>
      </c>
      <c r="B25" s="300" t="s">
        <v>121</v>
      </c>
      <c r="C25" s="300"/>
      <c r="D25" s="300"/>
      <c r="E25" s="300"/>
      <c r="F25" s="300"/>
      <c r="G25" s="301"/>
      <c r="H25" s="312"/>
      <c r="I25" s="313"/>
      <c r="J25" s="148">
        <v>9</v>
      </c>
      <c r="K25" s="300" t="s">
        <v>122</v>
      </c>
      <c r="L25" s="300"/>
      <c r="M25" s="300"/>
      <c r="N25" s="300"/>
      <c r="O25" s="300"/>
      <c r="P25" s="301"/>
      <c r="Q25" s="312"/>
      <c r="R25" s="313"/>
    </row>
    <row r="26" spans="1:18" ht="24.6">
      <c r="A26" s="146">
        <v>10</v>
      </c>
      <c r="B26" s="300" t="s">
        <v>120</v>
      </c>
      <c r="C26" s="300"/>
      <c r="D26" s="300"/>
      <c r="E26" s="300"/>
      <c r="F26" s="300"/>
      <c r="G26" s="301"/>
      <c r="H26" s="312"/>
      <c r="I26" s="313"/>
      <c r="J26" s="148">
        <v>10</v>
      </c>
      <c r="K26" s="300" t="s">
        <v>123</v>
      </c>
      <c r="L26" s="300"/>
      <c r="M26" s="300"/>
      <c r="N26" s="300"/>
      <c r="O26" s="300"/>
      <c r="P26" s="301"/>
      <c r="Q26" s="312"/>
      <c r="R26" s="313"/>
    </row>
    <row r="27" spans="1:18" ht="24.6">
      <c r="A27" s="146">
        <v>11</v>
      </c>
      <c r="B27" s="300" t="s">
        <v>124</v>
      </c>
      <c r="C27" s="300"/>
      <c r="D27" s="300"/>
      <c r="E27" s="300"/>
      <c r="F27" s="300"/>
      <c r="G27" s="301"/>
      <c r="H27" s="302"/>
      <c r="I27" s="303"/>
      <c r="J27" s="148">
        <v>11</v>
      </c>
      <c r="K27" s="300" t="s">
        <v>125</v>
      </c>
      <c r="L27" s="300"/>
      <c r="M27" s="300"/>
      <c r="N27" s="300"/>
      <c r="O27" s="300"/>
      <c r="P27" s="301"/>
      <c r="Q27" s="302"/>
      <c r="R27" s="303"/>
    </row>
    <row r="28" spans="1:18" ht="24.6">
      <c r="A28" s="146">
        <v>12</v>
      </c>
      <c r="B28" s="300" t="s">
        <v>126</v>
      </c>
      <c r="C28" s="300"/>
      <c r="D28" s="300"/>
      <c r="E28" s="300"/>
      <c r="F28" s="300"/>
      <c r="G28" s="301"/>
      <c r="H28" s="302"/>
      <c r="I28" s="303"/>
      <c r="J28" s="148">
        <v>12</v>
      </c>
      <c r="K28" s="300"/>
      <c r="L28" s="300"/>
      <c r="M28" s="300"/>
      <c r="N28" s="300"/>
      <c r="O28" s="300"/>
      <c r="P28" s="301"/>
      <c r="Q28" s="310"/>
      <c r="R28" s="311"/>
    </row>
    <row r="29" spans="1:18" ht="24.6">
      <c r="A29" s="146">
        <v>13</v>
      </c>
      <c r="B29" s="300" t="s">
        <v>127</v>
      </c>
      <c r="C29" s="300"/>
      <c r="D29" s="300"/>
      <c r="E29" s="300"/>
      <c r="F29" s="300"/>
      <c r="G29" s="301"/>
      <c r="H29" s="302"/>
      <c r="I29" s="303"/>
      <c r="J29" s="148">
        <v>13</v>
      </c>
      <c r="K29" s="300"/>
      <c r="L29" s="300"/>
      <c r="M29" s="300"/>
      <c r="N29" s="300"/>
      <c r="O29" s="300"/>
      <c r="P29" s="301"/>
      <c r="Q29" s="310"/>
      <c r="R29" s="311"/>
    </row>
    <row r="30" spans="1:18" ht="25.2" thickBot="1">
      <c r="A30" s="147">
        <v>14</v>
      </c>
      <c r="B30" s="304" t="s">
        <v>128</v>
      </c>
      <c r="C30" s="304"/>
      <c r="D30" s="304"/>
      <c r="E30" s="304"/>
      <c r="F30" s="304"/>
      <c r="G30" s="305"/>
      <c r="H30" s="306"/>
      <c r="I30" s="307"/>
      <c r="J30" s="149">
        <v>14</v>
      </c>
      <c r="K30" s="304"/>
      <c r="L30" s="304"/>
      <c r="M30" s="304"/>
      <c r="N30" s="304"/>
      <c r="O30" s="304"/>
      <c r="P30" s="305"/>
      <c r="Q30" s="308"/>
      <c r="R30" s="309"/>
    </row>
  </sheetData>
  <sheetProtection algorithmName="SHA-512" hashValue="7hH+E4SvgftFoXzJaFujkVcee9h41P7+puiR4YJkB0LqX6xDL7tinA74O/E67XWrkDZrLZGT7qTkcpGQA49MSw==" saltValue="Q7TGSlhRQn7GE/baiGXyUw==" spinCount="100000" sheet="1" objects="1" scenarios="1"/>
  <protectedRanges>
    <protectedRange sqref="H17:I30 Q17:R30 K28:P30" name="Range1"/>
  </protectedRanges>
  <mergeCells count="91">
    <mergeCell ref="A4:B4"/>
    <mergeCell ref="C4:J4"/>
    <mergeCell ref="K4:M4"/>
    <mergeCell ref="N4:R4"/>
    <mergeCell ref="A6:B6"/>
    <mergeCell ref="C6:G6"/>
    <mergeCell ref="K6:M6"/>
    <mergeCell ref="N6:R6"/>
    <mergeCell ref="A3:R3"/>
    <mergeCell ref="A1:B1"/>
    <mergeCell ref="C1:O2"/>
    <mergeCell ref="P1:P2"/>
    <mergeCell ref="Q1:R2"/>
    <mergeCell ref="A2:B2"/>
    <mergeCell ref="A8:B8"/>
    <mergeCell ref="C8:D8"/>
    <mergeCell ref="G8:H8"/>
    <mergeCell ref="K8:M8"/>
    <mergeCell ref="N8:R8"/>
    <mergeCell ref="A10:B10"/>
    <mergeCell ref="C10:J10"/>
    <mergeCell ref="B17:G17"/>
    <mergeCell ref="H17:I17"/>
    <mergeCell ref="K17:P17"/>
    <mergeCell ref="K10:M10"/>
    <mergeCell ref="N10:R10"/>
    <mergeCell ref="Q17:R17"/>
    <mergeCell ref="R12:R13"/>
    <mergeCell ref="A14:B14"/>
    <mergeCell ref="A16:G16"/>
    <mergeCell ref="H16:I16"/>
    <mergeCell ref="J16:P16"/>
    <mergeCell ref="Q16:R16"/>
    <mergeCell ref="A12:B13"/>
    <mergeCell ref="C12:E12"/>
    <mergeCell ref="F12:H12"/>
    <mergeCell ref="I12:K12"/>
    <mergeCell ref="L12:N12"/>
    <mergeCell ref="O12:Q12"/>
    <mergeCell ref="B18:G18"/>
    <mergeCell ref="H18:I18"/>
    <mergeCell ref="K18:P18"/>
    <mergeCell ref="Q18:R18"/>
    <mergeCell ref="B19:G19"/>
    <mergeCell ref="H19:I19"/>
    <mergeCell ref="K19:P19"/>
    <mergeCell ref="Q19:R19"/>
    <mergeCell ref="B20:G20"/>
    <mergeCell ref="H20:I20"/>
    <mergeCell ref="K20:P20"/>
    <mergeCell ref="Q20:R20"/>
    <mergeCell ref="B21:G21"/>
    <mergeCell ref="H21:I21"/>
    <mergeCell ref="K21:P21"/>
    <mergeCell ref="Q21:R21"/>
    <mergeCell ref="B22:G22"/>
    <mergeCell ref="H22:I22"/>
    <mergeCell ref="K22:P22"/>
    <mergeCell ref="Q22:R22"/>
    <mergeCell ref="B23:G23"/>
    <mergeCell ref="H23:I23"/>
    <mergeCell ref="K23:P23"/>
    <mergeCell ref="Q23:R23"/>
    <mergeCell ref="B24:G24"/>
    <mergeCell ref="H24:I24"/>
    <mergeCell ref="K24:P24"/>
    <mergeCell ref="Q24:R24"/>
    <mergeCell ref="B25:G25"/>
    <mergeCell ref="H25:I25"/>
    <mergeCell ref="K25:P25"/>
    <mergeCell ref="Q25:R25"/>
    <mergeCell ref="B26:G26"/>
    <mergeCell ref="H26:I26"/>
    <mergeCell ref="K26:P26"/>
    <mergeCell ref="Q26:R26"/>
    <mergeCell ref="B27:G27"/>
    <mergeCell ref="H27:I27"/>
    <mergeCell ref="K27:P27"/>
    <mergeCell ref="Q27:R27"/>
    <mergeCell ref="B30:G30"/>
    <mergeCell ref="H30:I30"/>
    <mergeCell ref="K30:P30"/>
    <mergeCell ref="Q30:R30"/>
    <mergeCell ref="B28:G28"/>
    <mergeCell ref="H28:I28"/>
    <mergeCell ref="K28:P28"/>
    <mergeCell ref="Q28:R28"/>
    <mergeCell ref="B29:G29"/>
    <mergeCell ref="H29:I29"/>
    <mergeCell ref="K29:P29"/>
    <mergeCell ref="Q29:R29"/>
  </mergeCells>
  <conditionalFormatting sqref="H17:I30 Q17:R30 K28:P30">
    <cfRule type="containsBlanks" dxfId="2" priority="1">
      <formula>LEN(TRIM(H17))=0</formula>
    </cfRule>
  </conditionalFormatting>
  <pageMargins left="0.70866141732283472" right="0.70866141732283472" top="0.59055118110236227" bottom="0.55118110236220474" header="0.31496062992125984" footer="0.31496062992125984"/>
  <pageSetup paperSize="9" scale="70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92C69B-EA80-44FB-9840-B29855D6827B}">
  <sheetPr>
    <tabColor rgb="FF0000FF"/>
    <pageSetUpPr fitToPage="1"/>
  </sheetPr>
  <dimension ref="B1:AC32"/>
  <sheetViews>
    <sheetView showGridLines="0" topLeftCell="A7" zoomScale="70" zoomScaleNormal="70" workbookViewId="0">
      <selection activeCell="AC6" sqref="AC6"/>
    </sheetView>
  </sheetViews>
  <sheetFormatPr defaultRowHeight="14.4"/>
  <cols>
    <col min="1" max="1" width="2" customWidth="1"/>
    <col min="2" max="2" width="2.5546875" customWidth="1"/>
    <col min="11" max="11" width="15.44140625" customWidth="1"/>
    <col min="12" max="12" width="2.5546875" customWidth="1"/>
    <col min="13" max="13" width="10.6640625" customWidth="1"/>
    <col min="14" max="14" width="2.5546875" customWidth="1"/>
    <col min="21" max="21" width="6.44140625" customWidth="1"/>
    <col min="22" max="22" width="9.109375" hidden="1" customWidth="1"/>
    <col min="23" max="23" width="4.88671875" customWidth="1"/>
    <col min="27" max="27" width="2.5546875" customWidth="1"/>
    <col min="29" max="29" width="30.6640625" customWidth="1"/>
  </cols>
  <sheetData>
    <row r="1" spans="2:29" ht="11.25" customHeight="1" thickBot="1"/>
    <row r="2" spans="2:29" ht="12" customHeight="1" thickBot="1">
      <c r="B2" s="86"/>
      <c r="C2" s="96"/>
      <c r="D2" s="96"/>
      <c r="E2" s="96"/>
      <c r="F2" s="96"/>
      <c r="G2" s="96"/>
      <c r="H2" s="96"/>
      <c r="I2" s="96"/>
      <c r="J2" s="96"/>
      <c r="K2" s="96"/>
      <c r="L2" s="87"/>
      <c r="M2" s="59"/>
      <c r="N2" s="86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92"/>
    </row>
    <row r="3" spans="2:29" ht="27" customHeight="1">
      <c r="B3" s="98"/>
      <c r="C3" s="97"/>
      <c r="D3" s="358" t="s">
        <v>170</v>
      </c>
      <c r="E3" s="359"/>
      <c r="F3" s="359"/>
      <c r="G3" s="359"/>
      <c r="H3" s="359"/>
      <c r="I3" s="359"/>
      <c r="J3" s="359"/>
      <c r="K3" s="97"/>
      <c r="L3" s="98"/>
      <c r="M3" s="58"/>
      <c r="N3" s="98"/>
      <c r="O3" s="358" t="s">
        <v>168</v>
      </c>
      <c r="P3" s="358"/>
      <c r="Q3" s="358"/>
      <c r="R3" s="358"/>
      <c r="S3" s="358"/>
      <c r="T3" s="358"/>
      <c r="U3" s="358"/>
      <c r="V3" s="358"/>
      <c r="W3" s="358"/>
      <c r="X3" s="358"/>
      <c r="Y3" s="358"/>
      <c r="Z3" s="358"/>
      <c r="AA3" s="104"/>
      <c r="AC3" s="338" t="s">
        <v>172</v>
      </c>
    </row>
    <row r="4" spans="2:29" ht="27" customHeight="1">
      <c r="B4" s="98"/>
      <c r="C4" s="97"/>
      <c r="D4" s="359"/>
      <c r="E4" s="359"/>
      <c r="F4" s="359"/>
      <c r="G4" s="359"/>
      <c r="H4" s="359"/>
      <c r="I4" s="359"/>
      <c r="J4" s="359"/>
      <c r="K4" s="97"/>
      <c r="L4" s="98"/>
      <c r="M4" s="58"/>
      <c r="N4" s="98"/>
      <c r="O4" s="360" t="str">
        <f>IF('Data Entry'!D4="","",'Data Entry'!D4&amp;" , "&amp;'Data Entry'!D3)</f>
        <v>જીલ્લા શિક્ષણ સમિતિ , ગાંધીનગર</v>
      </c>
      <c r="P4" s="360"/>
      <c r="Q4" s="360"/>
      <c r="R4" s="360"/>
      <c r="S4" s="360"/>
      <c r="T4" s="360"/>
      <c r="U4" s="360"/>
      <c r="V4" s="360"/>
      <c r="W4" s="360"/>
      <c r="X4" s="360"/>
      <c r="Y4" s="360"/>
      <c r="Z4" s="360"/>
      <c r="AA4" s="104"/>
      <c r="AC4" s="338"/>
    </row>
    <row r="5" spans="2:29" ht="24.75" customHeight="1">
      <c r="B5" s="98"/>
      <c r="C5" s="342" t="s">
        <v>139</v>
      </c>
      <c r="D5" s="355"/>
      <c r="E5" s="355"/>
      <c r="F5" s="355"/>
      <c r="G5" s="355"/>
      <c r="H5" s="355"/>
      <c r="I5" s="355"/>
      <c r="J5" s="355"/>
      <c r="K5" s="355"/>
      <c r="L5" s="99"/>
      <c r="M5" s="88"/>
      <c r="N5" s="98"/>
      <c r="O5" s="361" t="s">
        <v>171</v>
      </c>
      <c r="P5" s="361"/>
      <c r="Q5" s="361"/>
      <c r="R5" s="71"/>
      <c r="S5" s="358" t="s">
        <v>140</v>
      </c>
      <c r="T5" s="358"/>
      <c r="U5" s="358"/>
      <c r="V5" s="358"/>
      <c r="W5" s="71"/>
      <c r="X5" s="94" t="s">
        <v>141</v>
      </c>
      <c r="Y5" s="362" t="str">
        <f>IF('Data Entry'!F3="","",'Data Entry'!F3&amp;" - "&amp;'Data Entry'!H3)</f>
        <v>2025 - 2026</v>
      </c>
      <c r="Z5" s="363"/>
      <c r="AA5" s="104"/>
      <c r="AC5" s="338"/>
    </row>
    <row r="6" spans="2:29" ht="31.8">
      <c r="B6" s="98"/>
      <c r="C6" s="342" t="s">
        <v>142</v>
      </c>
      <c r="D6" s="355"/>
      <c r="E6" s="355"/>
      <c r="F6" s="355"/>
      <c r="G6" s="355"/>
      <c r="H6" s="355"/>
      <c r="I6" s="355"/>
      <c r="J6" s="355"/>
      <c r="K6" s="355"/>
      <c r="L6" s="99"/>
      <c r="M6" s="88"/>
      <c r="N6" s="98"/>
      <c r="O6" s="356" t="s">
        <v>143</v>
      </c>
      <c r="P6" s="356"/>
      <c r="Q6" s="356"/>
      <c r="R6" s="357" t="str">
        <f>IF($AC$6="","",VLOOKUP($AC$6,'Data Entry'!$A$8:$L$67,2,0))</f>
        <v>પટેલ બ્રિજેશકુમાર કાળાભાઈ</v>
      </c>
      <c r="S6" s="357"/>
      <c r="T6" s="357"/>
      <c r="U6" s="357"/>
      <c r="V6" s="357"/>
      <c r="W6" s="357"/>
      <c r="X6" s="356" t="s">
        <v>144</v>
      </c>
      <c r="Y6" s="356"/>
      <c r="Z6" s="138">
        <f>IF($AC$6="","",VLOOKUP($AC$6,'Data Entry'!$A$8:$L$67,3,0))</f>
        <v>10251</v>
      </c>
      <c r="AA6" s="104"/>
      <c r="AC6" s="257">
        <v>1</v>
      </c>
    </row>
    <row r="7" spans="2:29" ht="27">
      <c r="B7" s="98"/>
      <c r="C7" s="342" t="s">
        <v>145</v>
      </c>
      <c r="D7" s="355"/>
      <c r="E7" s="355"/>
      <c r="F7" s="355"/>
      <c r="G7" s="355"/>
      <c r="H7" s="355"/>
      <c r="I7" s="355"/>
      <c r="J7" s="355"/>
      <c r="K7" s="355"/>
      <c r="L7" s="99"/>
      <c r="M7" s="88"/>
      <c r="N7" s="98"/>
      <c r="O7" s="356" t="s">
        <v>146</v>
      </c>
      <c r="P7" s="356"/>
      <c r="Q7" s="356"/>
      <c r="R7" s="357" t="str">
        <f>IF('Data Entry'!B2="","",'Data Entry'!B2)</f>
        <v>કુવાદરા પ્રાથમિક શાળા</v>
      </c>
      <c r="S7" s="357"/>
      <c r="T7" s="357"/>
      <c r="U7" s="357"/>
      <c r="V7" s="357"/>
      <c r="W7" s="357"/>
      <c r="X7" s="357"/>
      <c r="Y7" s="357"/>
      <c r="Z7" s="357"/>
      <c r="AA7" s="104"/>
    </row>
    <row r="8" spans="2:29" ht="28.8">
      <c r="B8" s="98"/>
      <c r="C8" s="342" t="s">
        <v>147</v>
      </c>
      <c r="D8" s="342"/>
      <c r="E8" s="342"/>
      <c r="F8" s="342"/>
      <c r="G8" s="342"/>
      <c r="H8" s="342"/>
      <c r="I8" s="342"/>
      <c r="J8" s="342"/>
      <c r="K8" s="342"/>
      <c r="L8" s="99"/>
      <c r="M8" s="88"/>
      <c r="N8" s="98"/>
      <c r="O8" s="95" t="s">
        <v>89</v>
      </c>
      <c r="P8" s="133" t="str">
        <f>IF('Data Entry'!J3="","",'Data Entry'!J3)</f>
        <v>અ</v>
      </c>
      <c r="Q8" s="95" t="s">
        <v>169</v>
      </c>
      <c r="R8" s="139">
        <f>IF($AC$6="","",$AC$6)</f>
        <v>1</v>
      </c>
      <c r="S8" s="353" t="s">
        <v>148</v>
      </c>
      <c r="T8" s="353"/>
      <c r="U8" s="354">
        <f>IF($AC$6="","",VLOOKUP($AC$6,'Data Entry'!$A$8:$L$67,6,0))</f>
        <v>212</v>
      </c>
      <c r="V8" s="354"/>
      <c r="W8" s="354"/>
      <c r="X8" s="351" t="s">
        <v>149</v>
      </c>
      <c r="Y8" s="351"/>
      <c r="Z8" s="258">
        <f>IF('Data Entry'!L3="","",'Data Entry'!L3)</f>
        <v>233</v>
      </c>
      <c r="AA8" s="104"/>
    </row>
    <row r="9" spans="2:29" ht="25.5" customHeight="1">
      <c r="B9" s="98"/>
      <c r="C9" s="342" t="s">
        <v>150</v>
      </c>
      <c r="D9" s="342"/>
      <c r="E9" s="342"/>
      <c r="F9" s="342"/>
      <c r="G9" s="342"/>
      <c r="H9" s="342"/>
      <c r="I9" s="342"/>
      <c r="J9" s="342"/>
      <c r="K9" s="342"/>
      <c r="L9" s="99"/>
      <c r="M9" s="88"/>
      <c r="N9" s="98"/>
      <c r="O9" s="352" t="s">
        <v>151</v>
      </c>
      <c r="P9" s="352"/>
      <c r="Q9" s="352"/>
      <c r="R9" s="352"/>
      <c r="S9" s="352"/>
      <c r="T9" s="352"/>
      <c r="U9" s="352"/>
      <c r="V9" s="352"/>
      <c r="W9" s="352"/>
      <c r="X9" s="352"/>
      <c r="Y9" s="352"/>
      <c r="Z9" s="352"/>
      <c r="AA9" s="104"/>
    </row>
    <row r="10" spans="2:29" ht="22.5" customHeight="1">
      <c r="B10" s="98"/>
      <c r="C10" s="342" t="s">
        <v>152</v>
      </c>
      <c r="D10" s="342"/>
      <c r="E10" s="342"/>
      <c r="F10" s="342"/>
      <c r="G10" s="342"/>
      <c r="H10" s="342"/>
      <c r="I10" s="342"/>
      <c r="J10" s="342"/>
      <c r="K10" s="342"/>
      <c r="L10" s="99"/>
      <c r="M10" s="88"/>
      <c r="N10" s="98"/>
      <c r="O10" s="347" t="s">
        <v>153</v>
      </c>
      <c r="P10" s="347"/>
      <c r="Q10" s="347"/>
      <c r="R10" s="347"/>
      <c r="S10" s="347"/>
      <c r="T10" s="347"/>
      <c r="U10" s="347"/>
      <c r="V10" s="347"/>
      <c r="W10" s="347"/>
      <c r="X10" s="347"/>
      <c r="Y10" s="347"/>
      <c r="Z10" s="347"/>
      <c r="AA10" s="104"/>
    </row>
    <row r="11" spans="2:29" ht="27">
      <c r="B11" s="98"/>
      <c r="C11" s="342" t="s">
        <v>154</v>
      </c>
      <c r="D11" s="342"/>
      <c r="E11" s="342"/>
      <c r="F11" s="342"/>
      <c r="G11" s="342"/>
      <c r="H11" s="342"/>
      <c r="I11" s="342"/>
      <c r="J11" s="342"/>
      <c r="K11" s="342"/>
      <c r="L11" s="99"/>
      <c r="M11" s="88"/>
      <c r="N11" s="98"/>
      <c r="O11" s="101" t="s">
        <v>17</v>
      </c>
      <c r="P11" s="348" t="s">
        <v>130</v>
      </c>
      <c r="Q11" s="349"/>
      <c r="R11" s="349"/>
      <c r="S11" s="349"/>
      <c r="T11" s="349"/>
      <c r="U11" s="349"/>
      <c r="V11" s="349"/>
      <c r="W11" s="350"/>
      <c r="X11" s="91" t="s">
        <v>131</v>
      </c>
      <c r="Y11" s="91" t="s">
        <v>132</v>
      </c>
      <c r="Z11" s="103" t="s">
        <v>155</v>
      </c>
      <c r="AA11" s="104"/>
    </row>
    <row r="12" spans="2:29" ht="27">
      <c r="B12" s="98"/>
      <c r="C12" s="342" t="s">
        <v>156</v>
      </c>
      <c r="D12" s="342"/>
      <c r="E12" s="342"/>
      <c r="F12" s="342"/>
      <c r="G12" s="342"/>
      <c r="H12" s="342"/>
      <c r="I12" s="342"/>
      <c r="J12" s="342"/>
      <c r="K12" s="342"/>
      <c r="L12" s="99"/>
      <c r="M12" s="88"/>
      <c r="N12" s="98"/>
      <c r="O12" s="102">
        <v>1</v>
      </c>
      <c r="P12" s="344" t="str">
        <f>IF('D2 BHASHA PARYAVARAN'!E2="","",'D2 BHASHA PARYAVARAN'!E2)</f>
        <v> આઠ થી દસ વિવિધ બાબતોની સૂચનાઓ સમજે છે અને અનુસરે છે.</v>
      </c>
      <c r="Q12" s="345"/>
      <c r="R12" s="345"/>
      <c r="S12" s="345"/>
      <c r="T12" s="345"/>
      <c r="U12" s="345"/>
      <c r="V12" s="345"/>
      <c r="W12" s="346"/>
      <c r="X12" s="128" t="str">
        <f>IF($AC$6="","",IF($AC12="A","√",""))</f>
        <v>√</v>
      </c>
      <c r="Y12" s="128" t="str">
        <f>IF($AC$6="","",IF($AC12="B","√",""))</f>
        <v/>
      </c>
      <c r="Z12" s="129" t="str">
        <f>IF($AC$6="","",IF($AC12="C","√",""))</f>
        <v/>
      </c>
      <c r="AA12" s="104"/>
      <c r="AB12" s="136">
        <v>5</v>
      </c>
      <c r="AC12" s="140" t="str">
        <f>IF($AC$6="","",VLOOKUP($AC$6,'D2 BHASHA PARYAVARAN'!$A$4:$AA$63,'D1 FRONT SIDE'!$AB12,0))</f>
        <v>A</v>
      </c>
    </row>
    <row r="13" spans="2:29" ht="27">
      <c r="B13" s="98"/>
      <c r="C13" s="342" t="s">
        <v>157</v>
      </c>
      <c r="D13" s="342"/>
      <c r="E13" s="342"/>
      <c r="F13" s="342"/>
      <c r="G13" s="342"/>
      <c r="H13" s="342"/>
      <c r="I13" s="342"/>
      <c r="J13" s="342"/>
      <c r="K13" s="342"/>
      <c r="L13" s="99"/>
      <c r="M13" s="88"/>
      <c r="N13" s="98"/>
      <c r="O13" s="102">
        <v>2</v>
      </c>
      <c r="P13" s="339" t="str">
        <f>IF('D2 BHASHA PARYAVARAN'!F2="","",'D2 BHASHA PARYAVARAN'!F2)</f>
        <v xml:space="preserve"> વાર્તાના હેતુ પાત્રોને ધ્યાનમાં રાખી અલગ સ્વરૂપે વાર્તા કહે છે અને સરળ પાત્રો સાથે વાર્તા બનાવે છે. </v>
      </c>
      <c r="Q13" s="339"/>
      <c r="R13" s="339"/>
      <c r="S13" s="339"/>
      <c r="T13" s="339"/>
      <c r="U13" s="339"/>
      <c r="V13" s="339"/>
      <c r="W13" s="339"/>
      <c r="X13" s="128" t="str">
        <f t="shared" ref="X13:X31" si="0">IF($AC$6="","",IF($AC13="A","√",""))</f>
        <v>√</v>
      </c>
      <c r="Y13" s="128" t="str">
        <f t="shared" ref="Y13:Y31" si="1">IF($AC$6="","",IF($AC13="B","√",""))</f>
        <v/>
      </c>
      <c r="Z13" s="129" t="str">
        <f t="shared" ref="Z13:Z31" si="2">IF($AC$6="","",IF($AC13="C","√",""))</f>
        <v/>
      </c>
      <c r="AA13" s="104"/>
      <c r="AB13" s="136">
        <v>6</v>
      </c>
      <c r="AC13" s="140" t="str">
        <f>IF($AC$6="","",VLOOKUP($AC$6,'D2 BHASHA PARYAVARAN'!$A$4:$AA$63,'D1 FRONT SIDE'!$AB13,0))</f>
        <v>A</v>
      </c>
    </row>
    <row r="14" spans="2:29" ht="27">
      <c r="B14" s="98"/>
      <c r="C14" s="342" t="s">
        <v>158</v>
      </c>
      <c r="D14" s="342"/>
      <c r="E14" s="342"/>
      <c r="F14" s="342"/>
      <c r="G14" s="342"/>
      <c r="H14" s="342"/>
      <c r="I14" s="342"/>
      <c r="J14" s="342"/>
      <c r="K14" s="342"/>
      <c r="L14" s="99"/>
      <c r="M14" s="88"/>
      <c r="N14" s="98"/>
      <c r="O14" s="102">
        <v>3</v>
      </c>
      <c r="P14" s="339" t="str">
        <f>IF('D2 BHASHA PARYAVARAN'!G2="","",'D2 BHASHA PARYAVARAN'!G2)</f>
        <v xml:space="preserve">પાઠ્યસામગ્રીમા આવતા નવા શબ્દોના અર્થનું અનુમાન કરે છે. </v>
      </c>
      <c r="Q14" s="339"/>
      <c r="R14" s="339"/>
      <c r="S14" s="339"/>
      <c r="T14" s="339"/>
      <c r="U14" s="339"/>
      <c r="V14" s="339"/>
      <c r="W14" s="339"/>
      <c r="X14" s="128" t="str">
        <f t="shared" si="0"/>
        <v>√</v>
      </c>
      <c r="Y14" s="128" t="str">
        <f t="shared" si="1"/>
        <v/>
      </c>
      <c r="Z14" s="129" t="str">
        <f t="shared" si="2"/>
        <v/>
      </c>
      <c r="AA14" s="104"/>
      <c r="AB14" s="136">
        <v>7</v>
      </c>
      <c r="AC14" s="140" t="str">
        <f>IF($AC$6="","",VLOOKUP($AC$6,'D2 BHASHA PARYAVARAN'!$A$4:$AA$63,'D1 FRONT SIDE'!$AB14,0))</f>
        <v>A</v>
      </c>
    </row>
    <row r="15" spans="2:29" ht="27">
      <c r="B15" s="98"/>
      <c r="C15" s="342" t="s">
        <v>159</v>
      </c>
      <c r="D15" s="342"/>
      <c r="E15" s="342"/>
      <c r="F15" s="342"/>
      <c r="G15" s="342"/>
      <c r="H15" s="342"/>
      <c r="I15" s="342"/>
      <c r="J15" s="342"/>
      <c r="K15" s="342"/>
      <c r="L15" s="99"/>
      <c r="M15" s="88"/>
      <c r="N15" s="98"/>
      <c r="O15" s="102">
        <v>4</v>
      </c>
      <c r="P15" s="339" t="str">
        <f>IF('D2 BHASHA PARYAVARAN'!H2="","",'D2 BHASHA PARYAVARAN'!H2)</f>
        <v> સાદા વિરામ ચિહનોને ઓળખે છે ( પૂર્ણ વિરામ, પ્રશ્નાર્થ ચિહ્ન)</v>
      </c>
      <c r="Q15" s="339"/>
      <c r="R15" s="339"/>
      <c r="S15" s="339"/>
      <c r="T15" s="339"/>
      <c r="U15" s="339"/>
      <c r="V15" s="339"/>
      <c r="W15" s="339"/>
      <c r="X15" s="128" t="str">
        <f t="shared" si="0"/>
        <v/>
      </c>
      <c r="Y15" s="128" t="str">
        <f t="shared" si="1"/>
        <v>√</v>
      </c>
      <c r="Z15" s="129" t="str">
        <f t="shared" si="2"/>
        <v/>
      </c>
      <c r="AA15" s="104"/>
      <c r="AB15" s="136">
        <v>8</v>
      </c>
      <c r="AC15" s="140" t="str">
        <f>IF($AC$6="","",VLOOKUP($AC$6,'D2 BHASHA PARYAVARAN'!$A$4:$AA$63,'D1 FRONT SIDE'!$AB15,0))</f>
        <v>B</v>
      </c>
    </row>
    <row r="16" spans="2:29" ht="27">
      <c r="B16" s="98"/>
      <c r="C16" s="342" t="s">
        <v>160</v>
      </c>
      <c r="D16" s="342"/>
      <c r="E16" s="342"/>
      <c r="F16" s="342"/>
      <c r="G16" s="342"/>
      <c r="H16" s="342"/>
      <c r="I16" s="342"/>
      <c r="J16" s="342"/>
      <c r="K16" s="342"/>
      <c r="L16" s="99"/>
      <c r="M16" s="88"/>
      <c r="N16" s="98"/>
      <c r="O16" s="102">
        <v>5</v>
      </c>
      <c r="P16" s="341" t="str">
        <f>IF('D2 BHASHA PARYAVARAN'!I2="","",'D2 BHASHA PARYAVARAN'!I2)</f>
        <v> તમામ અક્ષરને ઓળખે, ધ્વનિ સાથે જોડે અને શબ્દો વાંચે છે.</v>
      </c>
      <c r="Q16" s="341"/>
      <c r="R16" s="341"/>
      <c r="S16" s="341"/>
      <c r="T16" s="341"/>
      <c r="U16" s="341"/>
      <c r="V16" s="341"/>
      <c r="W16" s="341"/>
      <c r="X16" s="128" t="str">
        <f t="shared" si="0"/>
        <v/>
      </c>
      <c r="Y16" s="128" t="str">
        <f t="shared" si="1"/>
        <v>√</v>
      </c>
      <c r="Z16" s="129" t="str">
        <f t="shared" si="2"/>
        <v/>
      </c>
      <c r="AA16" s="104"/>
      <c r="AB16" s="136">
        <v>9</v>
      </c>
      <c r="AC16" s="140" t="str">
        <f>IF($AC$6="","",VLOOKUP($AC$6,'D2 BHASHA PARYAVARAN'!$A$4:$AA$63,'D1 FRONT SIDE'!$AB16,0))</f>
        <v>B</v>
      </c>
    </row>
    <row r="17" spans="2:29" ht="27">
      <c r="B17" s="98"/>
      <c r="C17" s="342" t="s">
        <v>161</v>
      </c>
      <c r="D17" s="342"/>
      <c r="E17" s="342"/>
      <c r="F17" s="342"/>
      <c r="G17" s="342"/>
      <c r="H17" s="342"/>
      <c r="I17" s="342"/>
      <c r="J17" s="342"/>
      <c r="K17" s="342"/>
      <c r="L17" s="99"/>
      <c r="M17" s="88"/>
      <c r="N17" s="98"/>
      <c r="O17" s="102">
        <v>6</v>
      </c>
      <c r="P17" s="344" t="str">
        <f>IF('D2 BHASHA PARYAVARAN'!J2="","",'D2 BHASHA PARYAVARAN'!J2)</f>
        <v> યોગ્ય સ્વર અને વિરામચિન્હ સાથે ટૂંકા ફકરા ચોકસાઈથી વાંચે છે.</v>
      </c>
      <c r="Q17" s="345"/>
      <c r="R17" s="345"/>
      <c r="S17" s="345"/>
      <c r="T17" s="345"/>
      <c r="U17" s="345"/>
      <c r="V17" s="345"/>
      <c r="W17" s="346"/>
      <c r="X17" s="128" t="str">
        <f t="shared" si="0"/>
        <v/>
      </c>
      <c r="Y17" s="128" t="str">
        <f t="shared" si="1"/>
        <v>√</v>
      </c>
      <c r="Z17" s="129" t="str">
        <f t="shared" si="2"/>
        <v/>
      </c>
      <c r="AA17" s="104"/>
      <c r="AB17" s="136">
        <v>10</v>
      </c>
      <c r="AC17" s="140" t="str">
        <f>IF($AC$6="","",VLOOKUP($AC$6,'D2 BHASHA PARYAVARAN'!$A$4:$AA$63,'D1 FRONT SIDE'!$AB17,0))</f>
        <v>B</v>
      </c>
    </row>
    <row r="18" spans="2:29" ht="27">
      <c r="B18" s="98"/>
      <c r="C18" s="342" t="s">
        <v>162</v>
      </c>
      <c r="D18" s="342"/>
      <c r="E18" s="342"/>
      <c r="F18" s="342"/>
      <c r="G18" s="342"/>
      <c r="H18" s="342"/>
      <c r="I18" s="342"/>
      <c r="J18" s="342"/>
      <c r="K18" s="342"/>
      <c r="L18" s="99"/>
      <c r="M18" s="88"/>
      <c r="N18" s="98"/>
      <c r="O18" s="102">
        <v>7</v>
      </c>
      <c r="P18" s="339" t="str">
        <f>IF('D2 BHASHA PARYAVARAN'!K2="","",'D2 BHASHA PARYAVARAN'!K2)</f>
        <v> સમાન પાઠ્ય અને દ્રશ્ય સામગ્રીવાળા પુસ્તકોને સ્વતંત્ર રીતે વાંચવાનું શરૂ કરે છે.</v>
      </c>
      <c r="Q18" s="339"/>
      <c r="R18" s="339"/>
      <c r="S18" s="339"/>
      <c r="T18" s="339"/>
      <c r="U18" s="339"/>
      <c r="V18" s="339"/>
      <c r="W18" s="339"/>
      <c r="X18" s="128" t="str">
        <f t="shared" si="0"/>
        <v/>
      </c>
      <c r="Y18" s="128" t="str">
        <f t="shared" si="1"/>
        <v/>
      </c>
      <c r="Z18" s="129" t="str">
        <f t="shared" si="2"/>
        <v>√</v>
      </c>
      <c r="AA18" s="104"/>
      <c r="AB18" s="136">
        <v>11</v>
      </c>
      <c r="AC18" s="140" t="str">
        <f>IF($AC$6="","",VLOOKUP($AC$6,'D2 BHASHA PARYAVARAN'!$A$4:$AA$63,'D1 FRONT SIDE'!$AB18,0))</f>
        <v>C</v>
      </c>
    </row>
    <row r="19" spans="2:29" ht="27">
      <c r="B19" s="98"/>
      <c r="C19" s="342" t="s">
        <v>163</v>
      </c>
      <c r="D19" s="342"/>
      <c r="E19" s="342"/>
      <c r="F19" s="342"/>
      <c r="G19" s="342"/>
      <c r="H19" s="342"/>
      <c r="I19" s="342"/>
      <c r="J19" s="342"/>
      <c r="K19" s="342"/>
      <c r="L19" s="99"/>
      <c r="M19" s="88"/>
      <c r="N19" s="98"/>
      <c r="O19" s="102">
        <v>8</v>
      </c>
      <c r="P19" s="339" t="str">
        <f>IF('D2 BHASHA PARYAVARAN'!L2="","",'D2 BHASHA PARYAVARAN'!L2)</f>
        <v>અપરિચિત વાર્તાના પુસ્તકો વાંચવાનું અને શિક્ષકના માર્ગદર્શનથી સમજવાનું શરૂ કરે છે.</v>
      </c>
      <c r="Q19" s="339"/>
      <c r="R19" s="339"/>
      <c r="S19" s="339"/>
      <c r="T19" s="339"/>
      <c r="U19" s="339"/>
      <c r="V19" s="339"/>
      <c r="W19" s="339"/>
      <c r="X19" s="128" t="str">
        <f t="shared" si="0"/>
        <v/>
      </c>
      <c r="Y19" s="128" t="str">
        <f t="shared" si="1"/>
        <v/>
      </c>
      <c r="Z19" s="129" t="str">
        <f t="shared" si="2"/>
        <v>√</v>
      </c>
      <c r="AA19" s="104"/>
      <c r="AB19" s="136">
        <v>12</v>
      </c>
      <c r="AC19" s="140" t="str">
        <f>IF($AC$6="","",VLOOKUP($AC$6,'D2 BHASHA PARYAVARAN'!$A$4:$AA$63,'D1 FRONT SIDE'!$AB19,0))</f>
        <v>C</v>
      </c>
    </row>
    <row r="20" spans="2:29" ht="27">
      <c r="B20" s="98"/>
      <c r="C20" s="342" t="s">
        <v>164</v>
      </c>
      <c r="D20" s="342"/>
      <c r="E20" s="342"/>
      <c r="F20" s="342"/>
      <c r="G20" s="342"/>
      <c r="H20" s="342"/>
      <c r="I20" s="342"/>
      <c r="J20" s="342"/>
      <c r="K20" s="342"/>
      <c r="L20" s="99"/>
      <c r="M20" s="88"/>
      <c r="N20" s="98"/>
      <c r="O20" s="102">
        <v>9</v>
      </c>
      <c r="P20" s="339" t="str">
        <f>IF('D2 BHASHA PARYAVARAN'!M2="","",'D2 BHASHA PARYAVARAN'!M2)</f>
        <v> વાર્તાના કથાવસ્તુ અને પાત્રોને ઓળખે છે.</v>
      </c>
      <c r="Q20" s="339"/>
      <c r="R20" s="339"/>
      <c r="S20" s="339"/>
      <c r="T20" s="339"/>
      <c r="U20" s="339"/>
      <c r="V20" s="339"/>
      <c r="W20" s="339"/>
      <c r="X20" s="128" t="str">
        <f t="shared" si="0"/>
        <v/>
      </c>
      <c r="Y20" s="128" t="str">
        <f t="shared" si="1"/>
        <v/>
      </c>
      <c r="Z20" s="129" t="str">
        <f t="shared" si="2"/>
        <v>√</v>
      </c>
      <c r="AA20" s="104"/>
      <c r="AB20" s="136">
        <v>13</v>
      </c>
      <c r="AC20" s="140" t="str">
        <f>IF($AC$6="","",VLOOKUP($AC$6,'D2 BHASHA PARYAVARAN'!$A$4:$AA$63,'D1 FRONT SIDE'!$AB20,0))</f>
        <v>C</v>
      </c>
    </row>
    <row r="21" spans="2:29" ht="27">
      <c r="B21" s="98"/>
      <c r="C21" s="342" t="s">
        <v>165</v>
      </c>
      <c r="D21" s="342"/>
      <c r="E21" s="342"/>
      <c r="F21" s="342"/>
      <c r="G21" s="342"/>
      <c r="H21" s="342"/>
      <c r="I21" s="342"/>
      <c r="J21" s="342"/>
      <c r="K21" s="342"/>
      <c r="L21" s="99"/>
      <c r="M21" s="88"/>
      <c r="N21" s="98"/>
      <c r="O21" s="102">
        <v>10</v>
      </c>
      <c r="P21" s="339" t="str">
        <f>IF('D2 BHASHA PARYAVARAN'!N2="","",'D2 BHASHA PARYAVARAN'!N2)</f>
        <v>ટૂંકી કવિતાઓ વાંચે છે અને કવિતાનું શાબ્દિક અર્થ વર્ણવે છે.</v>
      </c>
      <c r="Q21" s="339"/>
      <c r="R21" s="339"/>
      <c r="S21" s="339"/>
      <c r="T21" s="339"/>
      <c r="U21" s="339"/>
      <c r="V21" s="339"/>
      <c r="W21" s="339"/>
      <c r="X21" s="128" t="str">
        <f t="shared" si="0"/>
        <v>√</v>
      </c>
      <c r="Y21" s="128" t="str">
        <f t="shared" si="1"/>
        <v/>
      </c>
      <c r="Z21" s="129" t="str">
        <f t="shared" si="2"/>
        <v/>
      </c>
      <c r="AA21" s="104"/>
      <c r="AB21" s="136">
        <v>14</v>
      </c>
      <c r="AC21" s="140" t="str">
        <f>IF($AC$6="","",VLOOKUP($AC$6,'D2 BHASHA PARYAVARAN'!$A$4:$AA$63,'D1 FRONT SIDE'!$AB21,0))</f>
        <v>A</v>
      </c>
    </row>
    <row r="22" spans="2:29" ht="27">
      <c r="B22" s="98"/>
      <c r="C22" s="342" t="s">
        <v>166</v>
      </c>
      <c r="D22" s="342"/>
      <c r="E22" s="342"/>
      <c r="F22" s="342"/>
      <c r="G22" s="342"/>
      <c r="H22" s="342"/>
      <c r="I22" s="342"/>
      <c r="J22" s="342"/>
      <c r="K22" s="342"/>
      <c r="L22" s="99"/>
      <c r="M22" s="88"/>
      <c r="N22" s="98"/>
      <c r="O22" s="102">
        <v>11</v>
      </c>
      <c r="P22" s="339" t="str">
        <f>IF('D2 BHASHA PARYAVARAN'!O2="","",'D2 BHASHA PARYAVARAN'!O2)</f>
        <v xml:space="preserve"> રમત રમવા માટે સરળ સૂચનાઓ વાંચે છે અને જૂથ સાથે તે રમે છે. </v>
      </c>
      <c r="Q22" s="339"/>
      <c r="R22" s="339"/>
      <c r="S22" s="339"/>
      <c r="T22" s="339"/>
      <c r="U22" s="339"/>
      <c r="V22" s="339"/>
      <c r="W22" s="339"/>
      <c r="X22" s="128" t="str">
        <f t="shared" si="0"/>
        <v/>
      </c>
      <c r="Y22" s="128" t="str">
        <f t="shared" si="1"/>
        <v/>
      </c>
      <c r="Z22" s="129" t="str">
        <f t="shared" si="2"/>
        <v>√</v>
      </c>
      <c r="AA22" s="104"/>
      <c r="AB22" s="136">
        <v>15</v>
      </c>
      <c r="AC22" s="140" t="str">
        <f>IF($AC$6="","",VLOOKUP($AC$6,'D2 BHASHA PARYAVARAN'!$A$4:$AA$63,'D1 FRONT SIDE'!$AB22,0))</f>
        <v>C</v>
      </c>
    </row>
    <row r="23" spans="2:29" ht="24.6">
      <c r="B23" s="98"/>
      <c r="C23" s="58"/>
      <c r="D23" s="106"/>
      <c r="E23" s="107"/>
      <c r="F23" s="107"/>
      <c r="G23" s="107"/>
      <c r="H23" s="107"/>
      <c r="I23" s="107"/>
      <c r="J23" s="108"/>
      <c r="K23" s="58"/>
      <c r="L23" s="98"/>
      <c r="M23" s="58"/>
      <c r="N23" s="98"/>
      <c r="O23" s="102">
        <v>12</v>
      </c>
      <c r="P23" s="339" t="str">
        <f>IF('D2 BHASHA PARYAVARAN'!P2="","",'D2 BHASHA PARYAVARAN'!P2)</f>
        <v>ત્રણ અથવા ચાર અક્ષર વાળા શબ્દો ચોકસાઈથી લખેલ છે. ( શ્રુતલેખન)</v>
      </c>
      <c r="Q23" s="339"/>
      <c r="R23" s="339"/>
      <c r="S23" s="339"/>
      <c r="T23" s="339"/>
      <c r="U23" s="339"/>
      <c r="V23" s="339"/>
      <c r="W23" s="339"/>
      <c r="X23" s="128" t="str">
        <f t="shared" si="0"/>
        <v>√</v>
      </c>
      <c r="Y23" s="128" t="str">
        <f t="shared" si="1"/>
        <v/>
      </c>
      <c r="Z23" s="129" t="str">
        <f t="shared" si="2"/>
        <v/>
      </c>
      <c r="AA23" s="104"/>
      <c r="AB23" s="136">
        <v>16</v>
      </c>
      <c r="AC23" s="140" t="str">
        <f>IF($AC$6="","",VLOOKUP($AC$6,'D2 BHASHA PARYAVARAN'!$A$4:$AA$63,'D1 FRONT SIDE'!$AB23,0))</f>
        <v>A</v>
      </c>
    </row>
    <row r="24" spans="2:29" ht="24.6">
      <c r="B24" s="98"/>
      <c r="C24" s="58"/>
      <c r="D24" s="109"/>
      <c r="E24" s="110"/>
      <c r="F24" s="110"/>
      <c r="G24" s="110"/>
      <c r="H24" s="110"/>
      <c r="I24" s="110"/>
      <c r="J24" s="111"/>
      <c r="K24" s="58"/>
      <c r="L24" s="98"/>
      <c r="M24" s="58"/>
      <c r="N24" s="98"/>
      <c r="O24" s="102">
        <v>13</v>
      </c>
      <c r="P24" s="339" t="str">
        <f>IF('D2 BHASHA PARYAVARAN'!Q2="","",'D2 BHASHA PARYAVARAN'!Q2)</f>
        <v>ચિત્રોને ક્રમમાં ગોઠવે છે અને તેની સાથે ટૂંકા વાક્યો લખે છે</v>
      </c>
      <c r="Q24" s="339"/>
      <c r="R24" s="339"/>
      <c r="S24" s="339"/>
      <c r="T24" s="339"/>
      <c r="U24" s="339"/>
      <c r="V24" s="339"/>
      <c r="W24" s="339"/>
      <c r="X24" s="128" t="str">
        <f t="shared" si="0"/>
        <v/>
      </c>
      <c r="Y24" s="128" t="str">
        <f t="shared" si="1"/>
        <v>√</v>
      </c>
      <c r="Z24" s="129" t="str">
        <f t="shared" si="2"/>
        <v/>
      </c>
      <c r="AA24" s="104"/>
      <c r="AB24" s="136">
        <v>17</v>
      </c>
      <c r="AC24" s="140" t="str">
        <f>IF($AC$6="","",VLOOKUP($AC$6,'D2 BHASHA PARYAVARAN'!$A$4:$AA$63,'D1 FRONT SIDE'!$AB24,0))</f>
        <v>B</v>
      </c>
    </row>
    <row r="25" spans="2:29" ht="24.6">
      <c r="B25" s="98"/>
      <c r="C25" s="58"/>
      <c r="D25" s="109"/>
      <c r="E25" s="110"/>
      <c r="F25" s="110"/>
      <c r="G25" s="110"/>
      <c r="H25" s="110"/>
      <c r="I25" s="110"/>
      <c r="J25" s="111"/>
      <c r="K25" s="58"/>
      <c r="L25" s="98"/>
      <c r="M25" s="58"/>
      <c r="N25" s="98"/>
      <c r="O25" s="102">
        <v>14</v>
      </c>
      <c r="P25" s="339" t="str">
        <f>IF('D2 BHASHA PARYAVARAN'!R2="","",'D2 BHASHA PARYAVARAN'!R2)</f>
        <v>શબ્દો અને ટૂંકા વાક્યો લખીને ચિત્રનું વર્ણન કરે છે</v>
      </c>
      <c r="Q25" s="339"/>
      <c r="R25" s="339"/>
      <c r="S25" s="339"/>
      <c r="T25" s="339"/>
      <c r="U25" s="339"/>
      <c r="V25" s="339"/>
      <c r="W25" s="339"/>
      <c r="X25" s="128" t="str">
        <f t="shared" si="0"/>
        <v>√</v>
      </c>
      <c r="Y25" s="128" t="str">
        <f t="shared" si="1"/>
        <v/>
      </c>
      <c r="Z25" s="129" t="str">
        <f t="shared" si="2"/>
        <v/>
      </c>
      <c r="AA25" s="104"/>
      <c r="AB25" s="136">
        <v>18</v>
      </c>
      <c r="AC25" s="140" t="str">
        <f>IF($AC$6="","",VLOOKUP($AC$6,'D2 BHASHA PARYAVARAN'!$A$4:$AA$63,'D1 FRONT SIDE'!$AB25,0))</f>
        <v>A</v>
      </c>
    </row>
    <row r="26" spans="2:29" ht="24.6">
      <c r="B26" s="98"/>
      <c r="C26" s="58"/>
      <c r="D26" s="109"/>
      <c r="E26" s="110"/>
      <c r="F26" s="110"/>
      <c r="G26" s="110"/>
      <c r="H26" s="110"/>
      <c r="I26" s="110"/>
      <c r="J26" s="111"/>
      <c r="K26" s="58"/>
      <c r="L26" s="98"/>
      <c r="M26" s="58"/>
      <c r="N26" s="98"/>
      <c r="O26" s="102">
        <v>15</v>
      </c>
      <c r="P26" s="339" t="str">
        <f>IF('D2 BHASHA PARYAVARAN'!S2="","",'D2 BHASHA PARYAVARAN'!S2)</f>
        <v xml:space="preserve">સરળ પ્રક્રિયાઓ માટે સહપાઠીઓ માટે ટૂંકી સૂચનાઓ લખે છે. </v>
      </c>
      <c r="Q26" s="339"/>
      <c r="R26" s="339"/>
      <c r="S26" s="339"/>
      <c r="T26" s="339"/>
      <c r="U26" s="339"/>
      <c r="V26" s="339"/>
      <c r="W26" s="339"/>
      <c r="X26" s="128" t="str">
        <f t="shared" si="0"/>
        <v/>
      </c>
      <c r="Y26" s="128" t="str">
        <f t="shared" si="1"/>
        <v>√</v>
      </c>
      <c r="Z26" s="129" t="str">
        <f t="shared" si="2"/>
        <v/>
      </c>
      <c r="AA26" s="104"/>
      <c r="AB26" s="136">
        <v>19</v>
      </c>
      <c r="AC26" s="140" t="str">
        <f>IF($AC$6="","",VLOOKUP($AC$6,'D2 BHASHA PARYAVARAN'!$A$4:$AA$63,'D1 FRONT SIDE'!$AB26,0))</f>
        <v>B</v>
      </c>
    </row>
    <row r="27" spans="2:29" ht="24.6">
      <c r="B27" s="98"/>
      <c r="C27" s="58"/>
      <c r="D27" s="109"/>
      <c r="E27" s="110"/>
      <c r="F27" s="110"/>
      <c r="G27" s="110"/>
      <c r="H27" s="110"/>
      <c r="I27" s="110"/>
      <c r="J27" s="111"/>
      <c r="K27" s="58"/>
      <c r="L27" s="98"/>
      <c r="M27" s="58"/>
      <c r="N27" s="98"/>
      <c r="O27" s="102">
        <v>16</v>
      </c>
      <c r="P27" s="339" t="str">
        <f>IF('D2 BHASHA PARYAVARAN'!T2="","",'D2 BHASHA PARYAVARAN'!T2)</f>
        <v xml:space="preserve"> પુસ્તક પસંદ કરતી વખતે પોતાની પ્રાથમિકતા સમજાવે છે. </v>
      </c>
      <c r="Q27" s="339"/>
      <c r="R27" s="339"/>
      <c r="S27" s="339"/>
      <c r="T27" s="339"/>
      <c r="U27" s="339"/>
      <c r="V27" s="339"/>
      <c r="W27" s="339"/>
      <c r="X27" s="128" t="str">
        <f t="shared" si="0"/>
        <v/>
      </c>
      <c r="Y27" s="128" t="str">
        <f t="shared" si="1"/>
        <v>√</v>
      </c>
      <c r="Z27" s="129" t="str">
        <f t="shared" si="2"/>
        <v/>
      </c>
      <c r="AA27" s="104"/>
      <c r="AB27" s="136">
        <v>20</v>
      </c>
      <c r="AC27" s="140" t="str">
        <f>IF($AC$6="","",VLOOKUP($AC$6,'D2 BHASHA PARYAVARAN'!$A$4:$AA$63,'D1 FRONT SIDE'!$AB27,0))</f>
        <v>B</v>
      </c>
    </row>
    <row r="28" spans="2:29" ht="24.6">
      <c r="B28" s="98"/>
      <c r="C28" s="58"/>
      <c r="D28" s="112"/>
      <c r="E28" s="113"/>
      <c r="F28" s="113"/>
      <c r="G28" s="113"/>
      <c r="H28" s="113"/>
      <c r="I28" s="113"/>
      <c r="J28" s="114"/>
      <c r="K28" s="58"/>
      <c r="L28" s="98"/>
      <c r="M28" s="58"/>
      <c r="N28" s="98"/>
      <c r="O28" s="102">
        <v>17</v>
      </c>
      <c r="P28" s="339" t="str">
        <f>IF('D2 BHASHA PARYAVARAN'!U2="","",'D2 BHASHA PARYAVARAN'!U2)</f>
        <v> નિયમિત અંતરાલ પરના નાના પુસ્તકો વાંચે છે.</v>
      </c>
      <c r="Q28" s="339"/>
      <c r="R28" s="339"/>
      <c r="S28" s="339"/>
      <c r="T28" s="339"/>
      <c r="U28" s="339"/>
      <c r="V28" s="339"/>
      <c r="W28" s="339"/>
      <c r="X28" s="128" t="str">
        <f t="shared" si="0"/>
        <v>√</v>
      </c>
      <c r="Y28" s="128" t="str">
        <f t="shared" si="1"/>
        <v/>
      </c>
      <c r="Z28" s="129" t="str">
        <f t="shared" si="2"/>
        <v/>
      </c>
      <c r="AA28" s="104"/>
      <c r="AB28" s="136">
        <v>21</v>
      </c>
      <c r="AC28" s="140" t="str">
        <f>IF($AC$6="","",VLOOKUP($AC$6,'D2 BHASHA PARYAVARAN'!$A$4:$AA$63,'D1 FRONT SIDE'!$AB28,0))</f>
        <v>A</v>
      </c>
    </row>
    <row r="29" spans="2:29" ht="24.6">
      <c r="B29" s="98"/>
      <c r="C29" s="58"/>
      <c r="D29" s="110"/>
      <c r="E29" s="110"/>
      <c r="F29" s="110"/>
      <c r="G29" s="110"/>
      <c r="H29" s="110"/>
      <c r="I29" s="110"/>
      <c r="J29" s="110"/>
      <c r="K29" s="58"/>
      <c r="L29" s="98"/>
      <c r="M29" s="58"/>
      <c r="N29" s="98"/>
      <c r="O29" s="102">
        <v>18</v>
      </c>
      <c r="P29" s="339" t="str">
        <f>IF('D2 BHASHA PARYAVARAN'!V2="","",'D2 BHASHA PARYAVARAN'!V2)</f>
        <v>પરિચિત વસ્તુઓને ચિત્રમાં ઓળખે છે.</v>
      </c>
      <c r="Q29" s="339"/>
      <c r="R29" s="339"/>
      <c r="S29" s="339"/>
      <c r="T29" s="339"/>
      <c r="U29" s="339"/>
      <c r="V29" s="339"/>
      <c r="W29" s="339"/>
      <c r="X29" s="128" t="str">
        <f t="shared" si="0"/>
        <v>√</v>
      </c>
      <c r="Y29" s="128" t="str">
        <f t="shared" si="1"/>
        <v/>
      </c>
      <c r="Z29" s="129" t="str">
        <f t="shared" si="2"/>
        <v/>
      </c>
      <c r="AA29" s="104"/>
      <c r="AB29" s="136">
        <v>22</v>
      </c>
      <c r="AC29" s="140" t="str">
        <f>IF($AC$6="","",VLOOKUP($AC$6,'D2 BHASHA PARYAVARAN'!$A$4:$AA$63,'D1 FRONT SIDE'!$AB29,0))</f>
        <v>A</v>
      </c>
    </row>
    <row r="30" spans="2:29" ht="25.2" thickBot="1">
      <c r="B30" s="98"/>
      <c r="C30" s="58"/>
      <c r="D30" s="343"/>
      <c r="E30" s="343"/>
      <c r="F30" s="343"/>
      <c r="G30" s="58"/>
      <c r="H30" s="58"/>
      <c r="I30" s="58"/>
      <c r="J30" s="58"/>
      <c r="K30" s="58"/>
      <c r="L30" s="98"/>
      <c r="M30" s="58"/>
      <c r="N30" s="98"/>
      <c r="O30" s="102">
        <v>19</v>
      </c>
      <c r="P30" s="339" t="str">
        <f>IF('D2 BHASHA PARYAVARAN'!W2="","",'D2 BHASHA PARYAVARAN'!W2)</f>
        <v>સાંભળેલી સુચના મુજબ ચિત્ર દોરે છે.</v>
      </c>
      <c r="Q30" s="339"/>
      <c r="R30" s="339"/>
      <c r="S30" s="339"/>
      <c r="T30" s="339"/>
      <c r="U30" s="339"/>
      <c r="V30" s="339"/>
      <c r="W30" s="339"/>
      <c r="X30" s="128" t="str">
        <f t="shared" si="0"/>
        <v/>
      </c>
      <c r="Y30" s="128" t="str">
        <f t="shared" si="1"/>
        <v>√</v>
      </c>
      <c r="Z30" s="129" t="str">
        <f t="shared" si="2"/>
        <v/>
      </c>
      <c r="AA30" s="104"/>
      <c r="AB30" s="136">
        <v>23</v>
      </c>
      <c r="AC30" s="140" t="str">
        <f>IF($AC$6="","",VLOOKUP($AC$6,'D2 BHASHA PARYAVARAN'!$A$4:$AA$63,'D1 FRONT SIDE'!$AB30,0))</f>
        <v>B</v>
      </c>
    </row>
    <row r="31" spans="2:29" ht="27.6" thickBot="1">
      <c r="B31" s="98"/>
      <c r="C31" s="58"/>
      <c r="D31" s="340" t="s">
        <v>167</v>
      </c>
      <c r="E31" s="340"/>
      <c r="F31" s="340"/>
      <c r="G31" s="58"/>
      <c r="H31" s="58"/>
      <c r="I31" s="58"/>
      <c r="J31" s="58"/>
      <c r="K31" s="58"/>
      <c r="L31" s="98"/>
      <c r="M31" s="58"/>
      <c r="N31" s="98"/>
      <c r="O31" s="105">
        <v>20</v>
      </c>
      <c r="P31" s="341" t="str">
        <f>IF('D2 BHASHA PARYAVARAN'!X2="","",'D2 BHASHA PARYAVARAN'!X2)</f>
        <v>વાર્તાની ઘટનાઓનો ક્રમ સમજે છે.</v>
      </c>
      <c r="Q31" s="341"/>
      <c r="R31" s="341"/>
      <c r="S31" s="341"/>
      <c r="T31" s="341"/>
      <c r="U31" s="341"/>
      <c r="V31" s="341"/>
      <c r="W31" s="341"/>
      <c r="X31" s="134" t="str">
        <f t="shared" si="0"/>
        <v/>
      </c>
      <c r="Y31" s="134" t="str">
        <f t="shared" si="1"/>
        <v>√</v>
      </c>
      <c r="Z31" s="135" t="str">
        <f t="shared" si="2"/>
        <v/>
      </c>
      <c r="AA31" s="104"/>
      <c r="AB31" s="136">
        <v>24</v>
      </c>
      <c r="AC31" s="140" t="str">
        <f>IF($AC$6="","",VLOOKUP($AC$6,'D2 BHASHA PARYAVARAN'!$A$4:$AA$63,'D1 FRONT SIDE'!$AB31,0))</f>
        <v>B</v>
      </c>
    </row>
    <row r="32" spans="2:29" ht="12" customHeight="1" thickBot="1">
      <c r="B32" s="89"/>
      <c r="C32" s="100"/>
      <c r="D32" s="100"/>
      <c r="E32" s="100"/>
      <c r="F32" s="100"/>
      <c r="G32" s="100"/>
      <c r="H32" s="100"/>
      <c r="I32" s="100"/>
      <c r="J32" s="100"/>
      <c r="K32" s="100"/>
      <c r="L32" s="90"/>
      <c r="M32" s="58"/>
      <c r="N32" s="89"/>
      <c r="O32" s="100"/>
      <c r="P32" s="100"/>
      <c r="Q32" s="100"/>
      <c r="R32" s="100"/>
      <c r="S32" s="100"/>
      <c r="T32" s="100"/>
      <c r="U32" s="100"/>
      <c r="V32" s="100"/>
      <c r="W32" s="100"/>
      <c r="X32" s="100"/>
      <c r="Y32" s="100"/>
      <c r="Z32" s="100"/>
      <c r="AA32" s="93"/>
    </row>
  </sheetData>
  <sheetProtection algorithmName="SHA-512" hashValue="6KZBz2XsqJGSClY12yEpAI4kG1oTthl73RpX4L4F4gXkrYWCdop3F7zWC59NrsSYCTaAKI18Aizo9i0bSHbufQ==" saltValue="iIDZnCgK9/bh908rzGSKRQ==" spinCount="100000" sheet="1" objects="1" scenarios="1"/>
  <protectedRanges>
    <protectedRange sqref="AC6" name="Range1"/>
  </protectedRanges>
  <mergeCells count="58">
    <mergeCell ref="D3:J4"/>
    <mergeCell ref="O3:Z3"/>
    <mergeCell ref="O4:Z4"/>
    <mergeCell ref="C5:K5"/>
    <mergeCell ref="O5:Q5"/>
    <mergeCell ref="S5:V5"/>
    <mergeCell ref="Y5:Z5"/>
    <mergeCell ref="C6:K6"/>
    <mergeCell ref="O6:Q6"/>
    <mergeCell ref="R6:W6"/>
    <mergeCell ref="X6:Y6"/>
    <mergeCell ref="C7:K7"/>
    <mergeCell ref="O7:Q7"/>
    <mergeCell ref="R7:Z7"/>
    <mergeCell ref="C8:K8"/>
    <mergeCell ref="X8:Y8"/>
    <mergeCell ref="C9:K9"/>
    <mergeCell ref="O9:Z9"/>
    <mergeCell ref="S8:T8"/>
    <mergeCell ref="U8:W8"/>
    <mergeCell ref="C10:K10"/>
    <mergeCell ref="O10:Z10"/>
    <mergeCell ref="C11:K11"/>
    <mergeCell ref="P11:W11"/>
    <mergeCell ref="C12:K12"/>
    <mergeCell ref="P12:W12"/>
    <mergeCell ref="C13:K13"/>
    <mergeCell ref="P13:W13"/>
    <mergeCell ref="C14:K14"/>
    <mergeCell ref="P14:W14"/>
    <mergeCell ref="C15:K15"/>
    <mergeCell ref="P15:W15"/>
    <mergeCell ref="C20:K20"/>
    <mergeCell ref="P20:W20"/>
    <mergeCell ref="C21:K21"/>
    <mergeCell ref="P21:W21"/>
    <mergeCell ref="C16:K16"/>
    <mergeCell ref="P16:W16"/>
    <mergeCell ref="C17:K17"/>
    <mergeCell ref="P17:W17"/>
    <mergeCell ref="C18:K18"/>
    <mergeCell ref="P18:W18"/>
    <mergeCell ref="AC3:AC5"/>
    <mergeCell ref="P30:W30"/>
    <mergeCell ref="D31:F31"/>
    <mergeCell ref="P31:W31"/>
    <mergeCell ref="C22:K22"/>
    <mergeCell ref="P22:W22"/>
    <mergeCell ref="P23:W23"/>
    <mergeCell ref="P24:W24"/>
    <mergeCell ref="P25:W25"/>
    <mergeCell ref="P26:W26"/>
    <mergeCell ref="P27:W27"/>
    <mergeCell ref="P28:W28"/>
    <mergeCell ref="P29:W29"/>
    <mergeCell ref="D30:F30"/>
    <mergeCell ref="C19:K19"/>
    <mergeCell ref="P19:W19"/>
  </mergeCells>
  <dataValidations count="1">
    <dataValidation type="whole" allowBlank="1" showInputMessage="1" showErrorMessage="1" errorTitle="અમાન્ય એન્ટ્રી" error="કૃપા કરીને અંક દાખલ કરો._x000a__x000a_બ્રિજેશ પટેલ" promptTitle="હાજરી નંબર" prompt="વિદ્યાર્થીનો હાજરી નંબર દાખલ કરો." sqref="AC6" xr:uid="{2F388D7B-E4E7-4BC5-A315-7E239AA1675F}">
      <formula1>1</formula1>
      <formula2>60</formula2>
    </dataValidation>
  </dataValidations>
  <pageMargins left="0.31496062992125984" right="0.31496062992125984" top="0.51181102362204722" bottom="0.43307086614173229" header="0.31496062992125984" footer="0.31496062992125984"/>
  <pageSetup paperSize="9" scale="65" orientation="landscape" r:id="rId1"/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A95C39-F63E-4A12-9D3E-7B61490458A8}">
  <sheetPr>
    <tabColor rgb="FF660066"/>
    <pageSetUpPr fitToPage="1"/>
  </sheetPr>
  <dimension ref="B1:W32"/>
  <sheetViews>
    <sheetView showGridLines="0" topLeftCell="E1" zoomScale="70" zoomScaleNormal="70" workbookViewId="0">
      <selection activeCell="R4" sqref="R4"/>
    </sheetView>
  </sheetViews>
  <sheetFormatPr defaultRowHeight="14.4"/>
  <cols>
    <col min="1" max="1" width="1.88671875" customWidth="1"/>
    <col min="2" max="2" width="2.6640625" customWidth="1"/>
    <col min="3" max="3" width="8.6640625" customWidth="1"/>
    <col min="4" max="4" width="60.88671875" customWidth="1"/>
    <col min="5" max="6" width="10.6640625" customWidth="1"/>
    <col min="7" max="7" width="11.6640625" customWidth="1"/>
    <col min="8" max="8" width="2.6640625" customWidth="1"/>
    <col min="9" max="9" width="13.44140625" customWidth="1"/>
    <col min="10" max="10" width="2.6640625" customWidth="1"/>
    <col min="11" max="11" width="8.6640625" customWidth="1"/>
    <col min="12" max="12" width="60.88671875" customWidth="1"/>
    <col min="13" max="15" width="10.6640625" customWidth="1"/>
    <col min="16" max="16" width="2.6640625" customWidth="1"/>
    <col min="18" max="18" width="32" customWidth="1"/>
  </cols>
  <sheetData>
    <row r="1" spans="2:23" ht="15" thickBot="1">
      <c r="R1" s="338" t="s">
        <v>172</v>
      </c>
    </row>
    <row r="2" spans="2:23" ht="12" customHeight="1" thickBot="1">
      <c r="B2" s="74"/>
      <c r="C2" s="116"/>
      <c r="D2" s="116"/>
      <c r="E2" s="116"/>
      <c r="F2" s="116"/>
      <c r="G2" s="116"/>
      <c r="H2" s="75"/>
      <c r="I2" s="76"/>
      <c r="J2" s="74"/>
      <c r="K2" s="116"/>
      <c r="L2" s="116"/>
      <c r="M2" s="116"/>
      <c r="N2" s="116"/>
      <c r="O2" s="116"/>
      <c r="P2" s="92"/>
      <c r="R2" s="338"/>
    </row>
    <row r="3" spans="2:23" ht="42" customHeight="1">
      <c r="B3" s="120"/>
      <c r="C3" s="389" t="s">
        <v>129</v>
      </c>
      <c r="D3" s="389"/>
      <c r="E3" s="389"/>
      <c r="F3" s="389"/>
      <c r="G3" s="389"/>
      <c r="H3" s="117"/>
      <c r="I3" s="77"/>
      <c r="J3" s="117"/>
      <c r="K3" s="124" t="s">
        <v>17</v>
      </c>
      <c r="L3" s="125" t="s">
        <v>130</v>
      </c>
      <c r="M3" s="122" t="s">
        <v>131</v>
      </c>
      <c r="N3" s="122" t="s">
        <v>132</v>
      </c>
      <c r="O3" s="123" t="s">
        <v>133</v>
      </c>
      <c r="P3" s="104"/>
      <c r="R3" s="338"/>
    </row>
    <row r="4" spans="2:23" ht="35.1" customHeight="1">
      <c r="B4" s="120"/>
      <c r="C4" s="390" t="s">
        <v>134</v>
      </c>
      <c r="D4" s="390"/>
      <c r="E4" s="390"/>
      <c r="F4" s="390"/>
      <c r="G4" s="390"/>
      <c r="H4" s="117"/>
      <c r="I4" s="77"/>
      <c r="J4" s="117"/>
      <c r="K4" s="387">
        <v>18</v>
      </c>
      <c r="L4" s="388" t="str">
        <f>IF('D2 GANIT'!V2="","",'D2 GANIT'!V2)</f>
        <v>કપ /ચમચી /  મગ જેવા એકસમાન બિન પ્રમાણિત એકમોનો ઉપયોગ કરીને પાત્રની ગુંજાશ નો અંદાજ કાઢે છે અને માપે છે. </v>
      </c>
      <c r="M4" s="368" t="str">
        <f>IF($R$4="","",IF($S23="A","√",""))</f>
        <v>√</v>
      </c>
      <c r="N4" s="368" t="str">
        <f>IF($R$4="","",IF($S23="B","√",""))</f>
        <v/>
      </c>
      <c r="O4" s="370" t="str">
        <f>IF($R$4="","",IF($S23="C","√",""))</f>
        <v/>
      </c>
      <c r="P4" s="104"/>
      <c r="R4" s="257">
        <v>1</v>
      </c>
    </row>
    <row r="5" spans="2:23" ht="35.1" customHeight="1">
      <c r="B5" s="78"/>
      <c r="C5" s="385" t="s">
        <v>17</v>
      </c>
      <c r="D5" s="386" t="s">
        <v>130</v>
      </c>
      <c r="E5" s="391" t="s">
        <v>131</v>
      </c>
      <c r="F5" s="391" t="s">
        <v>132</v>
      </c>
      <c r="G5" s="393" t="s">
        <v>133</v>
      </c>
      <c r="H5" s="79"/>
      <c r="I5" s="57"/>
      <c r="J5" s="121"/>
      <c r="K5" s="387"/>
      <c r="L5" s="388"/>
      <c r="M5" s="369"/>
      <c r="N5" s="369"/>
      <c r="O5" s="371"/>
      <c r="P5" s="104"/>
    </row>
    <row r="6" spans="2:23" ht="35.1" customHeight="1">
      <c r="B6" s="78"/>
      <c r="C6" s="385"/>
      <c r="D6" s="386"/>
      <c r="E6" s="392"/>
      <c r="F6" s="392"/>
      <c r="G6" s="394"/>
      <c r="H6" s="80"/>
      <c r="I6" s="59"/>
      <c r="J6" s="118"/>
      <c r="K6" s="387">
        <v>19</v>
      </c>
      <c r="L6" s="388" t="str">
        <f>IF('D2 GANIT'!W2="","",'D2 GANIT'!W2)</f>
        <v xml:space="preserve">એક દિવસમાં બનતી ઘટનાઓનો ક્રમ અને પહેલા અને પછી જેવા શબ્દોનો ઉપયોગ કરીને ઘટનાઓ વચ્ચે તફાવત કરે છે. </v>
      </c>
      <c r="M6" s="368" t="str">
        <f>IF($R$4="","",IF($S24="A","√",""))</f>
        <v/>
      </c>
      <c r="N6" s="368" t="str">
        <f>IF($R$4="","",IF($S24="B","√",""))</f>
        <v>√</v>
      </c>
      <c r="O6" s="370" t="str">
        <f>IF($R$4="","",IF($S24="C","√",""))</f>
        <v/>
      </c>
      <c r="P6" s="104"/>
      <c r="R6" s="62">
        <v>5</v>
      </c>
      <c r="S6" s="137" t="str">
        <f>IF($R$4="","",VLOOKUP($R$4,'D2 GANIT'!$A$4:$AA$63,'D1 BACK SIDE'!$R6,0))</f>
        <v>A</v>
      </c>
      <c r="T6" s="62"/>
      <c r="U6" s="62"/>
      <c r="V6" s="62"/>
      <c r="W6" s="163"/>
    </row>
    <row r="7" spans="2:23" ht="35.1" customHeight="1">
      <c r="B7" s="78"/>
      <c r="C7" s="172">
        <v>1</v>
      </c>
      <c r="D7" s="168" t="str">
        <f>IF('D2 GANIT'!E2="","",'D2 GANIT'!E2)</f>
        <v> લક્ષણોને આધારે જ વસ્તુઓને જૂથમાં વર્ગીકૃત કરે છે. ( દા.ત આજુબાજુના પર્યાવરણમાં રહેતા પ્રાણીઓનું વર્ગીકૃત કરવા)</v>
      </c>
      <c r="E7" s="158" t="str">
        <f t="shared" ref="E7:E18" si="0">IF($R$4="","",IF($S6="A","√",""))</f>
        <v>√</v>
      </c>
      <c r="F7" s="158" t="str">
        <f t="shared" ref="F7:F18" si="1">IF($R$4="","",IF($S6="B","√",""))</f>
        <v/>
      </c>
      <c r="G7" s="166" t="str">
        <f t="shared" ref="G7:G18" si="2">IF($R$4="","",IF($S6="C","√",""))</f>
        <v/>
      </c>
      <c r="H7" s="164"/>
      <c r="I7" s="76"/>
      <c r="J7" s="119"/>
      <c r="K7" s="387"/>
      <c r="L7" s="388"/>
      <c r="M7" s="375"/>
      <c r="N7" s="375"/>
      <c r="O7" s="376"/>
      <c r="P7" s="104"/>
      <c r="R7" s="62">
        <v>6</v>
      </c>
      <c r="S7" s="137" t="str">
        <f>IF($R$4="","",VLOOKUP($R$4,'D2 GANIT'!$A$4:$AA$63,'D1 BACK SIDE'!$R7,0))</f>
        <v>B</v>
      </c>
      <c r="T7" s="62"/>
      <c r="U7" s="62"/>
      <c r="V7" s="62"/>
      <c r="W7" s="163"/>
    </row>
    <row r="8" spans="2:23" ht="35.1" customHeight="1">
      <c r="B8" s="78"/>
      <c r="C8" s="172">
        <v>2</v>
      </c>
      <c r="D8" s="170" t="str">
        <f>IF('D2 GANIT'!F2="","",'D2 GANIT'!F2)</f>
        <v> ૯૯ સુધીની સંખ્યા ની ગણતરી કરે છે. ૯૯ સુધીની સંખ્યા દશના જૂથની પેટર્ન તરીકે સમજે  છે.</v>
      </c>
      <c r="E8" s="165" t="str">
        <f t="shared" si="0"/>
        <v/>
      </c>
      <c r="F8" s="165" t="str">
        <f t="shared" si="1"/>
        <v>√</v>
      </c>
      <c r="G8" s="167" t="str">
        <f t="shared" si="2"/>
        <v/>
      </c>
      <c r="H8" s="164"/>
      <c r="I8" s="76"/>
      <c r="J8" s="119"/>
      <c r="K8" s="387"/>
      <c r="L8" s="388"/>
      <c r="M8" s="369"/>
      <c r="N8" s="369"/>
      <c r="O8" s="371"/>
      <c r="P8" s="104"/>
      <c r="R8" s="62">
        <v>7</v>
      </c>
      <c r="S8" s="137" t="str">
        <f>IF($R$4="","",VLOOKUP($R$4,'D2 GANIT'!$A$4:$AA$63,'D1 BACK SIDE'!$R8,0))</f>
        <v>C</v>
      </c>
      <c r="T8" s="62"/>
      <c r="U8" s="62"/>
      <c r="V8" s="62"/>
      <c r="W8" s="163"/>
    </row>
    <row r="9" spans="2:23" ht="35.1" customHeight="1">
      <c r="B9" s="78"/>
      <c r="C9" s="172">
        <v>3</v>
      </c>
      <c r="D9" s="170" t="str">
        <f>IF('D2 GANIT'!G2="","",'D2 GANIT'!G2)</f>
        <v> ૦ થી ૯૯ની વચ્ચે માંથી આગળ અને પાછળની તરફ ગણતરી કરે છે.</v>
      </c>
      <c r="E9" s="165" t="str">
        <f t="shared" si="0"/>
        <v/>
      </c>
      <c r="F9" s="165" t="str">
        <f t="shared" si="1"/>
        <v/>
      </c>
      <c r="G9" s="167" t="str">
        <f t="shared" si="2"/>
        <v>√</v>
      </c>
      <c r="H9" s="164"/>
      <c r="I9" s="76"/>
      <c r="J9" s="119"/>
      <c r="K9" s="127">
        <v>20</v>
      </c>
      <c r="L9" s="170" t="str">
        <f>IF('D2 GANIT'!X2="","",'D2 GANIT'!X2)</f>
        <v>કુલ ૨૦ રૂપિયા થાય એ રીતે નોટ અથવા સિક્કા ભેગા કરે છે.</v>
      </c>
      <c r="M9" s="128" t="str">
        <f>IF($R$4="","",IF($S25="A","√",""))</f>
        <v/>
      </c>
      <c r="N9" s="128" t="str">
        <f>IF($R$4="","",IF($S25="B","√",""))</f>
        <v/>
      </c>
      <c r="O9" s="129" t="str">
        <f>IF($R$4="","",IF($S25="C","√",""))</f>
        <v>√</v>
      </c>
      <c r="P9" s="104"/>
      <c r="R9" s="62">
        <v>8</v>
      </c>
      <c r="S9" s="137" t="str">
        <f>IF($R$4="","",VLOOKUP($R$4,'D2 GANIT'!$A$4:$AA$63,'D1 BACK SIDE'!$R9,0))</f>
        <v>A</v>
      </c>
      <c r="T9" s="62"/>
      <c r="U9" s="62"/>
      <c r="V9" s="62"/>
      <c r="W9" s="163"/>
    </row>
    <row r="10" spans="2:23" ht="35.1" customHeight="1">
      <c r="B10" s="78"/>
      <c r="C10" s="172">
        <v>4</v>
      </c>
      <c r="D10" s="170" t="str">
        <f>IF('D2 GANIT'!H2="","",'D2 GANIT'!H2)</f>
        <v> વસ્તુના વિવિધ ગુણધર્મો  ( દા.ત કદ/ લંબાઈ/ વજન / રંગ) આધારે વિવિધ ક્રમમાં વસ્તુના સરખા સમૂહને ગોઠવે છે.</v>
      </c>
      <c r="E10" s="165" t="str">
        <f t="shared" si="0"/>
        <v>√</v>
      </c>
      <c r="F10" s="165" t="str">
        <f t="shared" si="1"/>
        <v/>
      </c>
      <c r="G10" s="167" t="str">
        <f t="shared" si="2"/>
        <v/>
      </c>
      <c r="H10" s="164"/>
      <c r="I10" s="76"/>
      <c r="J10" s="119"/>
      <c r="K10" s="379" t="s">
        <v>135</v>
      </c>
      <c r="L10" s="379"/>
      <c r="M10" s="379"/>
      <c r="N10" s="379"/>
      <c r="O10" s="379"/>
      <c r="P10" s="104"/>
      <c r="R10" s="62">
        <v>9</v>
      </c>
      <c r="S10" s="137" t="str">
        <f>IF($R$4="","",VLOOKUP($R$4,'D2 GANIT'!$A$4:$AA$63,'D1 BACK SIDE'!$R10,0))</f>
        <v>B</v>
      </c>
      <c r="T10" s="62"/>
      <c r="U10" s="62"/>
      <c r="V10" s="62"/>
      <c r="W10" s="163"/>
    </row>
    <row r="11" spans="2:23" ht="35.1" customHeight="1">
      <c r="B11" s="78"/>
      <c r="C11" s="172">
        <v>5</v>
      </c>
      <c r="D11" s="170" t="str">
        <f>IF('D2 GANIT'!I2="","",'D2 GANIT'!I2)</f>
        <v> ૨૦ સુધીની સંખ્યાઓને અંકોમા  અને ૧૦ સુધીની સંખ્યાઓને શબ્દોમાં ઓળખે છે.</v>
      </c>
      <c r="E11" s="165" t="str">
        <f t="shared" si="0"/>
        <v/>
      </c>
      <c r="F11" s="165" t="str">
        <f t="shared" si="1"/>
        <v>√</v>
      </c>
      <c r="G11" s="167" t="str">
        <f t="shared" si="2"/>
        <v/>
      </c>
      <c r="H11" s="164"/>
      <c r="I11" s="76"/>
      <c r="J11" s="119"/>
      <c r="K11" s="380"/>
      <c r="L11" s="380"/>
      <c r="M11" s="380"/>
      <c r="N11" s="380"/>
      <c r="O11" s="380"/>
      <c r="P11" s="104"/>
      <c r="R11" s="62">
        <v>10</v>
      </c>
      <c r="S11" s="137" t="str">
        <f>IF($R$4="","",VLOOKUP($R$4,'D2 GANIT'!$A$4:$AA$63,'D1 BACK SIDE'!$R11,0))</f>
        <v>C</v>
      </c>
      <c r="T11" s="62"/>
      <c r="U11" s="62"/>
      <c r="V11" s="62"/>
      <c r="W11" s="163"/>
    </row>
    <row r="12" spans="2:23" ht="35.1" customHeight="1">
      <c r="B12" s="78"/>
      <c r="C12" s="172">
        <v>6</v>
      </c>
      <c r="D12" s="170" t="str">
        <f>IF('D2 GANIT'!J2="","",'D2 GANIT'!J2)</f>
        <v> ૨૦ સુધીની બે સંખ્યાઓને તુલના કરે છે. તેનાથી મોટી અથવા તેનાથી નાની જેવા શબ્દોનો ઉપયોગ કરે છે.</v>
      </c>
      <c r="E12" s="165" t="str">
        <f t="shared" si="0"/>
        <v/>
      </c>
      <c r="F12" s="165" t="str">
        <f t="shared" si="1"/>
        <v/>
      </c>
      <c r="G12" s="167" t="str">
        <f t="shared" si="2"/>
        <v>√</v>
      </c>
      <c r="H12" s="164"/>
      <c r="I12" s="76"/>
      <c r="J12" s="78"/>
      <c r="K12" s="381" t="s">
        <v>17</v>
      </c>
      <c r="L12" s="382" t="s">
        <v>130</v>
      </c>
      <c r="M12" s="382" t="s">
        <v>59</v>
      </c>
      <c r="N12" s="383" t="s">
        <v>136</v>
      </c>
      <c r="O12" s="384" t="s">
        <v>137</v>
      </c>
      <c r="P12" s="115"/>
      <c r="R12" s="62">
        <v>11</v>
      </c>
      <c r="S12" s="137" t="str">
        <f>IF($R$4="","",VLOOKUP($R$4,'D2 GANIT'!$A$4:$AA$63,'D1 BACK SIDE'!$R12,0))</f>
        <v>B</v>
      </c>
      <c r="T12" s="62"/>
      <c r="U12" s="62"/>
      <c r="V12" s="62"/>
      <c r="W12" s="163"/>
    </row>
    <row r="13" spans="2:23" ht="35.1" customHeight="1">
      <c r="B13" s="78"/>
      <c r="C13" s="172">
        <v>7</v>
      </c>
      <c r="D13" s="170" t="str">
        <f>IF('D2 GANIT'!K2="","",'D2 GANIT'!K2)</f>
        <v> મૂર્ત વસ્તુઓના ઉપયોગથી ૧૮ સુધીના સરવાળા કરે છે.</v>
      </c>
      <c r="E13" s="165" t="str">
        <f t="shared" si="0"/>
        <v/>
      </c>
      <c r="F13" s="165" t="str">
        <f t="shared" si="1"/>
        <v>√</v>
      </c>
      <c r="G13" s="167" t="str">
        <f t="shared" si="2"/>
        <v/>
      </c>
      <c r="H13" s="164"/>
      <c r="I13" s="76"/>
      <c r="J13" s="78"/>
      <c r="K13" s="381"/>
      <c r="L13" s="382"/>
      <c r="M13" s="382"/>
      <c r="N13" s="383"/>
      <c r="O13" s="384"/>
      <c r="P13" s="115"/>
      <c r="R13" s="62">
        <v>12</v>
      </c>
      <c r="S13" s="137" t="str">
        <f>IF($R$4="","",VLOOKUP($R$4,'D2 GANIT'!$A$4:$AA$63,'D1 BACK SIDE'!$R13,0))</f>
        <v>C</v>
      </c>
      <c r="T13" s="62"/>
      <c r="U13" s="62"/>
      <c r="V13" s="62"/>
      <c r="W13" s="163"/>
    </row>
    <row r="14" spans="2:23" ht="35.1" customHeight="1">
      <c r="B14" s="78"/>
      <c r="C14" s="172">
        <v>8</v>
      </c>
      <c r="D14" s="169" t="str">
        <f>IF('D2 GANIT'!L2="","",'D2 GANIT'!L2)</f>
        <v>મૂર્ત વસ્તુના ઉપયોગથી ૯  સુધીની બાદબાકી કરે છે.</v>
      </c>
      <c r="E14" s="128" t="str">
        <f t="shared" si="0"/>
        <v/>
      </c>
      <c r="F14" s="128" t="str">
        <f t="shared" si="1"/>
        <v/>
      </c>
      <c r="G14" s="166" t="str">
        <f t="shared" si="2"/>
        <v>√</v>
      </c>
      <c r="H14" s="164"/>
      <c r="I14" s="76"/>
      <c r="J14" s="119"/>
      <c r="K14" s="126">
        <v>1</v>
      </c>
      <c r="L14" s="171" t="str">
        <f>IF('VYAKTITV VIKAS'!C2="","",'VYAKTITV VIKAS'!C2)</f>
        <v>શાળાએ નિયમિત અને સમયસર આવે છે.</v>
      </c>
      <c r="M14" s="158" t="str">
        <f>IF($R$4="","",IF($V14="A","√",""))</f>
        <v>√</v>
      </c>
      <c r="N14" s="158" t="str">
        <f>IF($R$4="","",IF($V14="B","√",""))</f>
        <v/>
      </c>
      <c r="O14" s="159" t="str">
        <f>IF($R$4="","",IF($V14="C","√",""))</f>
        <v/>
      </c>
      <c r="P14" s="104"/>
      <c r="R14" s="62">
        <v>13</v>
      </c>
      <c r="S14" s="137" t="str">
        <f>IF($R$4="","",VLOOKUP($R$4,'D2 GANIT'!$A$4:$AA$63,'D1 BACK SIDE'!$R14,0))</f>
        <v>A</v>
      </c>
      <c r="T14" s="62"/>
      <c r="U14" s="62">
        <v>3</v>
      </c>
      <c r="V14" s="137" t="str">
        <f>IF($R$4="","",VLOOKUP($R$4,'VYAKTITV VIKAS'!$A$4:$M$63,$U14,0))</f>
        <v>A</v>
      </c>
      <c r="W14" s="163"/>
    </row>
    <row r="15" spans="2:23" ht="35.1" customHeight="1">
      <c r="B15" s="78"/>
      <c r="C15" s="172">
        <v>9</v>
      </c>
      <c r="D15" s="169" t="str">
        <f>IF('D2 GANIT'!M2="","",'D2 GANIT'!M2)</f>
        <v> + - ની નિશાનીઓ ને ઓળખે છે. સંખ્યાઓના સરવાળા અને બાદબાકી વચ્ચે સંબંધ વિકસાવે છે.</v>
      </c>
      <c r="E15" s="128" t="str">
        <f t="shared" si="0"/>
        <v>√</v>
      </c>
      <c r="F15" s="128" t="str">
        <f t="shared" si="1"/>
        <v/>
      </c>
      <c r="G15" s="166" t="str">
        <f t="shared" si="2"/>
        <v/>
      </c>
      <c r="H15" s="164"/>
      <c r="I15" s="76"/>
      <c r="J15" s="119"/>
      <c r="K15" s="127">
        <v>2</v>
      </c>
      <c r="L15" s="170" t="str">
        <f>IF('VYAKTITV VIKAS'!D2="","",'VYAKTITV VIKAS'!D2)</f>
        <v>શરીર અને કપડા સ્વચ્છ રાખે છે.</v>
      </c>
      <c r="M15" s="128" t="str">
        <f t="shared" ref="M15:M24" si="3">IF($R$4="","",IF($V15="A","√",""))</f>
        <v>√</v>
      </c>
      <c r="N15" s="128" t="str">
        <f t="shared" ref="N15:N24" si="4">IF($R$4="","",IF($V15="B","√",""))</f>
        <v/>
      </c>
      <c r="O15" s="129" t="str">
        <f t="shared" ref="O15:O24" si="5">IF($R$4="","",IF($V15="C","√",""))</f>
        <v/>
      </c>
      <c r="P15" s="104"/>
      <c r="R15" s="62">
        <v>14</v>
      </c>
      <c r="S15" s="137" t="str">
        <f>IF($R$4="","",VLOOKUP($R$4,'D2 GANIT'!$A$4:$AA$63,'D1 BACK SIDE'!$R15,0))</f>
        <v>B</v>
      </c>
      <c r="T15" s="62"/>
      <c r="U15" s="62">
        <v>4</v>
      </c>
      <c r="V15" s="137" t="str">
        <f>IF($R$4="","",VLOOKUP($R$4,'VYAKTITV VIKAS'!$A$4:$M$63,$U15,0))</f>
        <v>A</v>
      </c>
      <c r="W15" s="163"/>
    </row>
    <row r="16" spans="2:23" ht="35.1" customHeight="1">
      <c r="B16" s="78"/>
      <c r="C16" s="172">
        <v>10</v>
      </c>
      <c r="D16" s="170" t="str">
        <f>IF('D2 GANIT'!N2="","",'D2 GANIT'!N2)</f>
        <v> ગુણાકારની નિશાનીને ઓળખે છે નાની સંખ્યાના ગુણાકારના પ્રશ્નો ઉકેલે છે.</v>
      </c>
      <c r="E16" s="165" t="str">
        <f t="shared" si="0"/>
        <v/>
      </c>
      <c r="F16" s="165" t="str">
        <f t="shared" si="1"/>
        <v>√</v>
      </c>
      <c r="G16" s="167" t="str">
        <f t="shared" si="2"/>
        <v/>
      </c>
      <c r="H16" s="164"/>
      <c r="I16" s="76"/>
      <c r="J16" s="119"/>
      <c r="K16" s="127">
        <v>3</v>
      </c>
      <c r="L16" s="170" t="str">
        <f>IF('VYAKTITV VIKAS'!E2="","",'VYAKTITV VIKAS'!E2)</f>
        <v>સમૂહમાં હળીમળીને રહે છે.</v>
      </c>
      <c r="M16" s="128" t="str">
        <f t="shared" si="3"/>
        <v/>
      </c>
      <c r="N16" s="128" t="str">
        <f t="shared" si="4"/>
        <v>√</v>
      </c>
      <c r="O16" s="129" t="str">
        <f t="shared" si="5"/>
        <v/>
      </c>
      <c r="P16" s="104"/>
      <c r="R16" s="62">
        <v>15</v>
      </c>
      <c r="S16" s="137" t="str">
        <f>IF($R$4="","",VLOOKUP($R$4,'D2 GANIT'!$A$4:$AA$63,'D1 BACK SIDE'!$R16,0))</f>
        <v>B</v>
      </c>
      <c r="T16" s="62"/>
      <c r="U16" s="62">
        <v>5</v>
      </c>
      <c r="V16" s="137" t="str">
        <f>IF($R$4="","",VLOOKUP($R$4,'VYAKTITV VIKAS'!$A$4:$M$63,$U16,0))</f>
        <v>B</v>
      </c>
      <c r="W16" s="163"/>
    </row>
    <row r="17" spans="2:23" ht="35.1" customHeight="1">
      <c r="B17" s="78"/>
      <c r="C17" s="172">
        <v>11</v>
      </c>
      <c r="D17" s="170" t="str">
        <f>IF('D2 GANIT'!O2="","",'D2 GANIT'!O2)</f>
        <v> ભાગાકારની નિશાની ઓળખે છે. ભાગાકાર ના પ્રશ્નો ઉકેલવા માટે પ્રયત્ન અને ભૂલ તેમજ જૂથમાં વહેંચણીનો ઉપયોગ કરે છે.</v>
      </c>
      <c r="E17" s="165" t="str">
        <f t="shared" si="0"/>
        <v/>
      </c>
      <c r="F17" s="165" t="str">
        <f t="shared" si="1"/>
        <v>√</v>
      </c>
      <c r="G17" s="167" t="str">
        <f t="shared" si="2"/>
        <v/>
      </c>
      <c r="H17" s="164"/>
      <c r="I17" s="76"/>
      <c r="J17" s="119"/>
      <c r="K17" s="127">
        <v>4</v>
      </c>
      <c r="L17" s="170" t="str">
        <f>IF('VYAKTITV VIKAS'!F2="","",'VYAKTITV VIKAS'!F2)</f>
        <v xml:space="preserve">વડીલો પ્રત્યે આદર ધરાવે છે. </v>
      </c>
      <c r="M17" s="128" t="str">
        <f t="shared" si="3"/>
        <v/>
      </c>
      <c r="N17" s="128" t="str">
        <f t="shared" si="4"/>
        <v>√</v>
      </c>
      <c r="O17" s="129" t="str">
        <f t="shared" si="5"/>
        <v/>
      </c>
      <c r="P17" s="104"/>
      <c r="R17" s="62">
        <v>16</v>
      </c>
      <c r="S17" s="137" t="str">
        <f>IF($R$4="","",VLOOKUP($R$4,'D2 GANIT'!$A$4:$AA$63,'D1 BACK SIDE'!$R17,0))</f>
        <v>A</v>
      </c>
      <c r="T17" s="62"/>
      <c r="U17" s="62">
        <v>6</v>
      </c>
      <c r="V17" s="137" t="str">
        <f>IF($R$4="","",VLOOKUP($R$4,'VYAKTITV VIKAS'!$A$4:$M$63,$U17,0))</f>
        <v>B</v>
      </c>
      <c r="W17" s="163"/>
    </row>
    <row r="18" spans="2:23" ht="35.1" customHeight="1">
      <c r="B18" s="78"/>
      <c r="C18" s="365">
        <v>12</v>
      </c>
      <c r="D18" s="366" t="str">
        <f>IF('D2 GANIT'!P2="","",'D2 GANIT'!P2)</f>
        <v>અવકાશીય સંબંધના શબ્દો વિકસાવે છે અને તેનો ઉપયોગ કરે છે (દા ત. ઉપર, નીચે, ની ઉપર ,ની નીચે, અંદર, બહાર, ઉંચે,નીચે, નજીક, દૂર, પહેલા, પછી )</v>
      </c>
      <c r="E18" s="368" t="str">
        <f t="shared" si="0"/>
        <v>√</v>
      </c>
      <c r="F18" s="368" t="str">
        <f t="shared" si="1"/>
        <v/>
      </c>
      <c r="G18" s="377" t="str">
        <f t="shared" si="2"/>
        <v/>
      </c>
      <c r="H18" s="164"/>
      <c r="I18" s="76"/>
      <c r="J18" s="119"/>
      <c r="K18" s="127">
        <v>5</v>
      </c>
      <c r="L18" s="170" t="str">
        <f>IF('VYAKTITV VIKAS'!G2="","",'VYAKTITV VIKAS'!G2)</f>
        <v xml:space="preserve">શાળાકીય કાર્યક્રમોમાં સહકાર આપે છે. </v>
      </c>
      <c r="M18" s="128" t="str">
        <f t="shared" si="3"/>
        <v/>
      </c>
      <c r="N18" s="128" t="str">
        <f t="shared" si="4"/>
        <v/>
      </c>
      <c r="O18" s="129" t="str">
        <f t="shared" si="5"/>
        <v>√</v>
      </c>
      <c r="P18" s="104"/>
      <c r="R18" s="62">
        <v>17</v>
      </c>
      <c r="S18" s="137" t="str">
        <f>IF($R$4="","",VLOOKUP($R$4,'D2 GANIT'!$A$4:$AA$63,'D1 BACK SIDE'!$R18,0))</f>
        <v>B</v>
      </c>
      <c r="T18" s="62"/>
      <c r="U18" s="62">
        <v>7</v>
      </c>
      <c r="V18" s="137" t="str">
        <f>IF($R$4="","",VLOOKUP($R$4,'VYAKTITV VIKAS'!$A$4:$M$63,$U18,0))</f>
        <v>C</v>
      </c>
      <c r="W18" s="163"/>
    </row>
    <row r="19" spans="2:23" ht="35.1" customHeight="1">
      <c r="B19" s="78"/>
      <c r="C19" s="365"/>
      <c r="D19" s="367"/>
      <c r="E19" s="369"/>
      <c r="F19" s="369"/>
      <c r="G19" s="378"/>
      <c r="H19" s="164"/>
      <c r="I19" s="76"/>
      <c r="J19" s="119"/>
      <c r="K19" s="127">
        <v>6</v>
      </c>
      <c r="L19" s="170" t="str">
        <f>IF('VYAKTITV VIKAS'!H2="","",'VYAKTITV VIKAS'!H2)</f>
        <v xml:space="preserve">સત્ય બોલવાનું વલણ દાખવે છે. </v>
      </c>
      <c r="M19" s="128" t="str">
        <f t="shared" si="3"/>
        <v/>
      </c>
      <c r="N19" s="128" t="str">
        <f t="shared" si="4"/>
        <v/>
      </c>
      <c r="O19" s="129" t="str">
        <f t="shared" si="5"/>
        <v>√</v>
      </c>
      <c r="P19" s="104"/>
      <c r="R19" s="62">
        <v>18</v>
      </c>
      <c r="S19" s="137" t="str">
        <f>IF($R$4="","",VLOOKUP($R$4,'D2 GANIT'!$A$4:$AA$63,'D1 BACK SIDE'!$R19,0))</f>
        <v>C</v>
      </c>
      <c r="T19" s="62"/>
      <c r="U19" s="62">
        <v>8</v>
      </c>
      <c r="V19" s="137" t="str">
        <f>IF($R$4="","",VLOOKUP($R$4,'VYAKTITV VIKAS'!$A$4:$M$63,$U19,0))</f>
        <v>C</v>
      </c>
      <c r="W19" s="163"/>
    </row>
    <row r="20" spans="2:23" ht="35.1" customHeight="1">
      <c r="B20" s="78"/>
      <c r="C20" s="172">
        <v>13</v>
      </c>
      <c r="D20" s="169" t="str">
        <f>IF('D2 GANIT'!Q2="","",'D2 GANIT'!Q2)</f>
        <v> વિવિધ ઘન આકારોની ભૌતિક વિશેષતા ઓનું અવલોકન કરે છે.( દડો ગબડે, બોક્સ સરકે)</v>
      </c>
      <c r="E20" s="128" t="str">
        <f>IF($R$4="","",IF($S18="A","√",""))</f>
        <v/>
      </c>
      <c r="F20" s="128" t="str">
        <f>IF($R$4="","",IF($S18="B","√",""))</f>
        <v>√</v>
      </c>
      <c r="G20" s="129" t="str">
        <f>IF($R$4="","",IF($S18="C","√",""))</f>
        <v/>
      </c>
      <c r="H20" s="119"/>
      <c r="I20" s="76"/>
      <c r="J20" s="119"/>
      <c r="K20" s="127">
        <v>7</v>
      </c>
      <c r="L20" s="170" t="str">
        <f>IF('VYAKTITV VIKAS'!I2="","",'VYAKTITV VIKAS'!I2)</f>
        <v xml:space="preserve">શિસ્તપૂર્વક વર્તે  છે. </v>
      </c>
      <c r="M20" s="128" t="str">
        <f t="shared" si="3"/>
        <v>√</v>
      </c>
      <c r="N20" s="128" t="str">
        <f t="shared" si="4"/>
        <v/>
      </c>
      <c r="O20" s="129" t="str">
        <f t="shared" si="5"/>
        <v/>
      </c>
      <c r="P20" s="104"/>
      <c r="R20" s="62">
        <v>19</v>
      </c>
      <c r="S20" s="137" t="str">
        <f>IF($R$4="","",VLOOKUP($R$4,'D2 GANIT'!$A$4:$AA$63,'D1 BACK SIDE'!$R20,0))</f>
        <v>C</v>
      </c>
      <c r="T20" s="62"/>
      <c r="U20" s="62">
        <v>9</v>
      </c>
      <c r="V20" s="137" t="str">
        <f>IF($R$4="","",VLOOKUP($R$4,'VYAKTITV VIKAS'!$A$4:$M$63,$U20,0))</f>
        <v>A</v>
      </c>
      <c r="W20" s="163"/>
    </row>
    <row r="21" spans="2:23" ht="24.9" customHeight="1">
      <c r="B21" s="78"/>
      <c r="C21" s="365">
        <v>14</v>
      </c>
      <c r="D21" s="366" t="str">
        <f>IF('D2 GANIT'!R2="","",'D2 GANIT'!R2)</f>
        <v>નજીક,દૂર , પાતળા, જાડા, લાંબા, ઊંચા, ટૂંકા,નીચા વચ્ચેનો તફાવત કરે છે.</v>
      </c>
      <c r="E21" s="368" t="str">
        <f>IF($R$4="","",IF($S19="A","√",""))</f>
        <v/>
      </c>
      <c r="F21" s="368" t="str">
        <f>IF($R$4="","",IF($S19="B","√",""))</f>
        <v/>
      </c>
      <c r="G21" s="370" t="str">
        <f>IF($R$4="","",IF($S19="C","√",""))</f>
        <v>√</v>
      </c>
      <c r="H21" s="119"/>
      <c r="I21" s="76"/>
      <c r="J21" s="119"/>
      <c r="K21" s="127">
        <v>8</v>
      </c>
      <c r="L21" s="170" t="str">
        <f>IF('VYAKTITV VIKAS'!J2="","",'VYAKTITV VIKAS'!J2)</f>
        <v xml:space="preserve">પુસ્તકો / સાધનો વ્યવસ્થિત રાખે છે. </v>
      </c>
      <c r="M21" s="128" t="str">
        <f t="shared" si="3"/>
        <v>√</v>
      </c>
      <c r="N21" s="128" t="str">
        <f t="shared" si="4"/>
        <v/>
      </c>
      <c r="O21" s="129" t="str">
        <f t="shared" si="5"/>
        <v/>
      </c>
      <c r="P21" s="104"/>
      <c r="R21" s="62">
        <v>20</v>
      </c>
      <c r="S21" s="137" t="str">
        <f>IF($R$4="","",VLOOKUP($R$4,'D2 GANIT'!$A$4:$AA$63,'D1 BACK SIDE'!$R21,0))</f>
        <v>B</v>
      </c>
      <c r="T21" s="62"/>
      <c r="U21" s="62">
        <v>10</v>
      </c>
      <c r="V21" s="137" t="str">
        <f>IF($R$4="","",VLOOKUP($R$4,'VYAKTITV VIKAS'!$A$4:$M$63,$U21,0))</f>
        <v>A</v>
      </c>
      <c r="W21" s="163"/>
    </row>
    <row r="22" spans="2:23" ht="24.9" customHeight="1">
      <c r="B22" s="78"/>
      <c r="C22" s="365"/>
      <c r="D22" s="367"/>
      <c r="E22" s="369"/>
      <c r="F22" s="369"/>
      <c r="G22" s="371"/>
      <c r="H22" s="119"/>
      <c r="I22" s="76"/>
      <c r="J22" s="119"/>
      <c r="K22" s="127">
        <v>9</v>
      </c>
      <c r="L22" s="170" t="str">
        <f>IF('VYAKTITV VIKAS'!K2="","",'VYAKTITV VIKAS'!K2)</f>
        <v xml:space="preserve">નવું જાણવાની જીજ્ઞાસા ધરાવે છે. </v>
      </c>
      <c r="M22" s="128" t="str">
        <f t="shared" si="3"/>
        <v>√</v>
      </c>
      <c r="N22" s="128" t="str">
        <f t="shared" si="4"/>
        <v/>
      </c>
      <c r="O22" s="129" t="str">
        <f t="shared" si="5"/>
        <v/>
      </c>
      <c r="P22" s="104"/>
      <c r="R22" s="62">
        <v>21</v>
      </c>
      <c r="S22" s="137" t="str">
        <f>IF($R$4="","",VLOOKUP($R$4,'D2 GANIT'!$A$4:$AA$63,'D1 BACK SIDE'!$R22,0))</f>
        <v>A</v>
      </c>
      <c r="T22" s="62"/>
      <c r="U22" s="62">
        <v>11</v>
      </c>
      <c r="V22" s="137" t="str">
        <f>IF($R$4="","",VLOOKUP($R$4,'VYAKTITV VIKAS'!$A$4:$M$63,$U22,0))</f>
        <v>A</v>
      </c>
      <c r="W22" s="163"/>
    </row>
    <row r="23" spans="2:23" ht="35.1" customHeight="1">
      <c r="B23" s="78"/>
      <c r="C23" s="172">
        <v>15</v>
      </c>
      <c r="D23" s="169" t="str">
        <f>IF('D2 GANIT'!S2="","",'D2 GANIT'!S2)</f>
        <v xml:space="preserve">અસમાન એકમોના સંદર્ભમાં ટૂંકી લંબાઈને માપે છે. ( ગિલ્લી દંડા અને લખોટીની રમત) </v>
      </c>
      <c r="E23" s="128" t="str">
        <f>IF($R$4="","",IF($S20="A","√",""))</f>
        <v/>
      </c>
      <c r="F23" s="128" t="str">
        <f>IF($R$4="","",IF($S20="B","√",""))</f>
        <v/>
      </c>
      <c r="G23" s="129" t="str">
        <f>IF($R$4="","",IF($S20="C","√",""))</f>
        <v>√</v>
      </c>
      <c r="H23" s="119"/>
      <c r="I23" s="76"/>
      <c r="J23" s="119"/>
      <c r="K23" s="127">
        <v>10</v>
      </c>
      <c r="L23" s="170" t="str">
        <f>IF('VYAKTITV VIKAS'!L2="","",'VYAKTITV VIKAS'!L2)</f>
        <v xml:space="preserve">પ્રાણીઓ પ્રત્યે કરૂણા દાખવે છે. </v>
      </c>
      <c r="M23" s="128" t="str">
        <f t="shared" si="3"/>
        <v>√</v>
      </c>
      <c r="N23" s="128" t="str">
        <f t="shared" si="4"/>
        <v/>
      </c>
      <c r="O23" s="129" t="str">
        <f t="shared" si="5"/>
        <v/>
      </c>
      <c r="P23" s="104"/>
      <c r="R23" s="62">
        <v>22</v>
      </c>
      <c r="S23" s="137" t="str">
        <f>IF($R$4="","",VLOOKUP($R$4,'D2 GANIT'!$A$4:$AA$63,'D1 BACK SIDE'!$R23,0))</f>
        <v>A</v>
      </c>
      <c r="T23" s="62"/>
      <c r="U23" s="62">
        <v>12</v>
      </c>
      <c r="V23" s="137" t="str">
        <f>IF($R$4="","",VLOOKUP($R$4,'VYAKTITV VIKAS'!$A$4:$M$63,$U23,0))</f>
        <v>A</v>
      </c>
      <c r="W23" s="163"/>
    </row>
    <row r="24" spans="2:23" ht="35.1" customHeight="1">
      <c r="B24" s="78"/>
      <c r="C24" s="365">
        <v>16</v>
      </c>
      <c r="D24" s="366" t="str">
        <f>IF('D2 GANIT'!T2="","",'D2 GANIT'!T2)</f>
        <v> ટૂંકા અંતર અને લંબાઈ નો અંદાજ કાઢે છે. અસમાન અને બિન પ્રમાણિત એકમો નો ઉપયોગ કરીને ચકાસણી કરે છે. ( હાથની વેત, પગના પગલાં, આંગળી)</v>
      </c>
      <c r="E24" s="368" t="str">
        <f>IF($R$4="","",IF($S21="A","√",""))</f>
        <v/>
      </c>
      <c r="F24" s="368" t="str">
        <f>IF($R$4="","",IF($S21="B","√",""))</f>
        <v>√</v>
      </c>
      <c r="G24" s="370" t="str">
        <f>IF($R$4="","",IF($S21="C","√",""))</f>
        <v/>
      </c>
      <c r="H24" s="119"/>
      <c r="I24" s="76"/>
      <c r="J24" s="119"/>
      <c r="K24" s="127">
        <v>11</v>
      </c>
      <c r="L24" s="170" t="str">
        <f>IF('VYAKTITV VIKAS'!M2="","",'VYAKTITV VIKAS'!M2)</f>
        <v>જૂથ કાર્યમાં સક્રિય પણે ભાગ લે છે.</v>
      </c>
      <c r="M24" s="128" t="str">
        <f t="shared" si="3"/>
        <v>√</v>
      </c>
      <c r="N24" s="128" t="str">
        <f t="shared" si="4"/>
        <v/>
      </c>
      <c r="O24" s="129" t="str">
        <f t="shared" si="5"/>
        <v/>
      </c>
      <c r="P24" s="104"/>
      <c r="R24" s="62">
        <v>23</v>
      </c>
      <c r="S24" s="137" t="str">
        <f>IF($R$4="","",VLOOKUP($R$4,'D2 GANIT'!$A$4:$AA$63,'D1 BACK SIDE'!$R24,0))</f>
        <v>B</v>
      </c>
      <c r="T24" s="62"/>
      <c r="U24" s="62">
        <v>13</v>
      </c>
      <c r="V24" s="137" t="str">
        <f>IF($R$4="","",VLOOKUP($R$4,'VYAKTITV VIKAS'!$A$4:$M$63,$U24,0))</f>
        <v>A</v>
      </c>
      <c r="W24" s="163"/>
    </row>
    <row r="25" spans="2:23" ht="9.9" customHeight="1">
      <c r="B25" s="78"/>
      <c r="C25" s="365"/>
      <c r="D25" s="367"/>
      <c r="E25" s="369"/>
      <c r="F25" s="369"/>
      <c r="G25" s="371"/>
      <c r="H25" s="119"/>
      <c r="I25" s="76"/>
      <c r="J25" s="119"/>
      <c r="K25" s="81"/>
      <c r="L25" s="81"/>
      <c r="M25" s="81"/>
      <c r="N25" s="81"/>
      <c r="O25" s="81"/>
      <c r="P25" s="104"/>
      <c r="R25" s="62">
        <v>24</v>
      </c>
      <c r="S25" s="137" t="str">
        <f>IF($R$4="","",VLOOKUP($R$4,'D2 GANIT'!$A$4:$AA$63,'D1 BACK SIDE'!$R25,0))</f>
        <v>C</v>
      </c>
      <c r="T25" s="173"/>
      <c r="U25" s="173"/>
      <c r="V25" s="173"/>
      <c r="W25" s="163"/>
    </row>
    <row r="26" spans="2:23" ht="35.1" customHeight="1">
      <c r="B26" s="119"/>
      <c r="C26" s="372">
        <v>17</v>
      </c>
      <c r="D26" s="366" t="str">
        <f>IF('D2 GANIT'!U2="","",'D2 GANIT'!U2)</f>
        <v>તુલના કરે છે, હલકીથી ભારે વસ્તુઓ અથવા ભારેથી હલકી વસ્તુઓને ક્રમમાં મૂકે છે.</v>
      </c>
      <c r="E26" s="368" t="str">
        <f>IF($R$4="","",IF($S22="A","√",""))</f>
        <v>√</v>
      </c>
      <c r="F26" s="368" t="str">
        <f>IF($R$4="","",IF($S22="B","√",""))</f>
        <v/>
      </c>
      <c r="G26" s="370" t="str">
        <f>IF($R$4="","",IF($S22="C","√",""))</f>
        <v/>
      </c>
      <c r="H26" s="119"/>
      <c r="I26" s="76"/>
      <c r="J26" s="119"/>
      <c r="K26" s="130" t="s">
        <v>60</v>
      </c>
      <c r="L26" s="131">
        <f>IF('Data Entry'!B4="","",'Data Entry'!B4)</f>
        <v>45447</v>
      </c>
      <c r="M26" s="82"/>
      <c r="N26" s="82"/>
      <c r="O26" s="82"/>
      <c r="P26" s="104"/>
      <c r="R26" s="163"/>
      <c r="S26" s="163"/>
      <c r="U26" s="163"/>
      <c r="V26" s="163"/>
      <c r="W26" s="163"/>
    </row>
    <row r="27" spans="2:23" ht="35.1" customHeight="1">
      <c r="B27" s="119"/>
      <c r="C27" s="373"/>
      <c r="D27" s="374"/>
      <c r="E27" s="375"/>
      <c r="F27" s="375"/>
      <c r="G27" s="376"/>
      <c r="H27" s="119"/>
      <c r="I27" s="76"/>
      <c r="J27" s="119"/>
      <c r="K27" s="364" t="s">
        <v>138</v>
      </c>
      <c r="L27" s="364"/>
      <c r="M27" s="364"/>
      <c r="N27" s="364"/>
      <c r="O27" s="364"/>
      <c r="P27" s="104"/>
      <c r="R27" s="163"/>
      <c r="S27" s="163"/>
      <c r="U27" s="163"/>
      <c r="V27" s="163"/>
      <c r="W27" s="163"/>
    </row>
    <row r="28" spans="2:23" ht="24.9" customHeight="1" thickBot="1">
      <c r="B28" s="119"/>
      <c r="C28" s="373"/>
      <c r="D28" s="374"/>
      <c r="E28" s="375"/>
      <c r="F28" s="375"/>
      <c r="G28" s="376"/>
      <c r="H28" s="119"/>
      <c r="I28" s="76"/>
      <c r="J28" s="119"/>
      <c r="K28" s="364"/>
      <c r="L28" s="364"/>
      <c r="M28" s="364"/>
      <c r="N28" s="364"/>
      <c r="O28" s="364"/>
      <c r="P28" s="104"/>
      <c r="R28" s="163"/>
      <c r="S28" s="163"/>
    </row>
    <row r="29" spans="2:23" ht="12" customHeight="1" thickBot="1">
      <c r="B29" s="83"/>
      <c r="C29" s="116"/>
      <c r="D29" s="116"/>
      <c r="E29" s="116"/>
      <c r="F29" s="116"/>
      <c r="G29" s="116"/>
      <c r="H29" s="84"/>
      <c r="I29" s="76"/>
      <c r="J29" s="83"/>
      <c r="K29" s="116"/>
      <c r="L29" s="116"/>
      <c r="M29" s="116"/>
      <c r="N29" s="116"/>
      <c r="O29" s="116"/>
      <c r="P29" s="93"/>
      <c r="R29" s="163"/>
      <c r="S29" s="163"/>
    </row>
    <row r="30" spans="2:23" ht="15.6">
      <c r="B30" s="58"/>
      <c r="C30" s="58"/>
      <c r="D30" s="85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R30" s="163"/>
      <c r="S30" s="163"/>
    </row>
    <row r="31" spans="2:23">
      <c r="R31" s="163"/>
      <c r="S31" s="163"/>
    </row>
    <row r="32" spans="2:23">
      <c r="R32" s="163"/>
      <c r="S32" s="163"/>
    </row>
  </sheetData>
  <sheetProtection algorithmName="SHA-512" hashValue="xsZ7HH0mbxK0cEFlUhTkP2vdp387Lw72gfZKKPVA2STDPpZmR39nIl+US4+UJjlDyf+Sot3cI2RVPevqTL09lg==" saltValue="5TMnr2fU6boGZcDwr22z+Q==" spinCount="100000" sheet="1" objects="1" scenarios="1"/>
  <protectedRanges>
    <protectedRange sqref="R4" name="Range2"/>
  </protectedRanges>
  <mergeCells count="45">
    <mergeCell ref="C3:G3"/>
    <mergeCell ref="C4:G4"/>
    <mergeCell ref="K4:K5"/>
    <mergeCell ref="L4:L5"/>
    <mergeCell ref="E5:E6"/>
    <mergeCell ref="F5:F6"/>
    <mergeCell ref="G5:G6"/>
    <mergeCell ref="N4:N5"/>
    <mergeCell ref="O4:O5"/>
    <mergeCell ref="C5:C6"/>
    <mergeCell ref="D5:D6"/>
    <mergeCell ref="K6:K8"/>
    <mergeCell ref="L6:L8"/>
    <mergeCell ref="M6:M8"/>
    <mergeCell ref="N6:N8"/>
    <mergeCell ref="O6:O8"/>
    <mergeCell ref="M4:M5"/>
    <mergeCell ref="K10:O11"/>
    <mergeCell ref="K12:K13"/>
    <mergeCell ref="L12:L13"/>
    <mergeCell ref="M12:M13"/>
    <mergeCell ref="N12:N13"/>
    <mergeCell ref="O12:O13"/>
    <mergeCell ref="G21:G22"/>
    <mergeCell ref="C18:C19"/>
    <mergeCell ref="D18:D19"/>
    <mergeCell ref="E18:E19"/>
    <mergeCell ref="F18:F19"/>
    <mergeCell ref="G18:G19"/>
    <mergeCell ref="R1:R3"/>
    <mergeCell ref="K27:O28"/>
    <mergeCell ref="C24:C25"/>
    <mergeCell ref="D24:D25"/>
    <mergeCell ref="E24:E25"/>
    <mergeCell ref="F24:F25"/>
    <mergeCell ref="G24:G25"/>
    <mergeCell ref="C26:C28"/>
    <mergeCell ref="D26:D28"/>
    <mergeCell ref="E26:E28"/>
    <mergeCell ref="F26:F28"/>
    <mergeCell ref="G26:G28"/>
    <mergeCell ref="C21:C22"/>
    <mergeCell ref="D21:D22"/>
    <mergeCell ref="E21:E22"/>
    <mergeCell ref="F21:F22"/>
  </mergeCells>
  <dataValidations count="1">
    <dataValidation type="whole" allowBlank="1" showInputMessage="1" showErrorMessage="1" errorTitle="અમાન્ય એન્ટ્રી" error="કૃપા કરીને અંક દાખલ કરો._x000a__x000a_બ્રિજેશ પટેલ" promptTitle="હાજરી નંબર" prompt="વિદ્યાર્થીનો હાજરી નંબર દાખલ કરો." sqref="R4" xr:uid="{150CC004-BE00-4B95-9F2E-D29E9A0D1765}">
      <formula1>1</formula1>
      <formula2>60</formula2>
    </dataValidation>
  </dataValidations>
  <pageMargins left="0.51181102362204722" right="0.43307086614173229" top="0.49" bottom="0.43307086614173229" header="0.31496062992125984" footer="0.31496062992125984"/>
  <pageSetup paperSize="9" scale="58" orientation="landscape" r:id="rId1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723E5C-9D7A-489D-AC41-D322397D2D3D}">
  <sheetPr>
    <tabColor rgb="FF66FFFF"/>
  </sheetPr>
  <dimension ref="A1:AB25"/>
  <sheetViews>
    <sheetView showGridLines="0" topLeftCell="A4" workbookViewId="0">
      <selection activeCell="Z4" sqref="Z4:AB6"/>
    </sheetView>
  </sheetViews>
  <sheetFormatPr defaultRowHeight="14.4"/>
  <cols>
    <col min="1" max="1" width="2.6640625" customWidth="1"/>
    <col min="2" max="2" width="10.5546875" customWidth="1"/>
    <col min="3" max="3" width="4.44140625" customWidth="1"/>
    <col min="4" max="4" width="3.88671875" customWidth="1"/>
    <col min="5" max="20" width="4.33203125" customWidth="1"/>
    <col min="21" max="21" width="7.44140625" customWidth="1"/>
    <col min="22" max="22" width="2.6640625" customWidth="1"/>
  </cols>
  <sheetData>
    <row r="1" spans="1:28">
      <c r="A1" s="182"/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82"/>
      <c r="P1" s="182"/>
      <c r="Q1" s="182"/>
      <c r="R1" s="182"/>
      <c r="S1" s="182"/>
      <c r="T1" s="182"/>
      <c r="U1" s="182"/>
    </row>
    <row r="2" spans="1:28" ht="6" customHeight="1">
      <c r="A2" s="182"/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182"/>
      <c r="P2" s="182"/>
      <c r="Q2" s="182"/>
      <c r="R2" s="182"/>
      <c r="S2" s="182"/>
      <c r="T2" s="182"/>
      <c r="U2" s="182"/>
    </row>
    <row r="3" spans="1:28" ht="33" customHeight="1">
      <c r="A3" s="182"/>
      <c r="B3" s="398" t="s">
        <v>253</v>
      </c>
      <c r="C3" s="398"/>
      <c r="D3" s="398"/>
      <c r="E3" s="398"/>
      <c r="F3" s="398"/>
      <c r="G3" s="398"/>
      <c r="H3" s="398"/>
      <c r="I3" s="398"/>
      <c r="J3" s="398"/>
      <c r="K3" s="398"/>
      <c r="L3" s="398"/>
      <c r="M3" s="398"/>
      <c r="N3" s="398"/>
      <c r="O3" s="398"/>
      <c r="P3" s="398"/>
      <c r="Q3" s="398"/>
      <c r="R3" s="398"/>
      <c r="S3" s="398"/>
      <c r="T3" s="398"/>
      <c r="U3" s="398"/>
      <c r="X3" s="183"/>
      <c r="Y3" s="160"/>
    </row>
    <row r="4" spans="1:28" ht="27" customHeight="1">
      <c r="A4" s="182"/>
      <c r="B4" s="399" t="s">
        <v>254</v>
      </c>
      <c r="C4" s="399"/>
      <c r="D4" s="399"/>
      <c r="E4" s="399"/>
      <c r="F4" s="399"/>
      <c r="G4" s="399"/>
      <c r="H4" s="399"/>
      <c r="I4" s="399"/>
      <c r="J4" s="399"/>
      <c r="K4" s="399"/>
      <c r="L4" s="399"/>
      <c r="M4" s="399"/>
      <c r="N4" s="399"/>
      <c r="O4" s="399"/>
      <c r="P4" s="399"/>
      <c r="Q4" s="399"/>
      <c r="R4" s="399"/>
      <c r="S4" s="399"/>
      <c r="T4" s="399"/>
      <c r="U4" s="399"/>
      <c r="Z4" s="400" t="s">
        <v>255</v>
      </c>
      <c r="AA4" s="400"/>
      <c r="AB4" s="400"/>
    </row>
    <row r="5" spans="1:28" ht="48" customHeight="1">
      <c r="A5" s="182"/>
      <c r="B5" s="184"/>
      <c r="C5" s="184"/>
      <c r="D5" s="184"/>
      <c r="E5" s="184"/>
      <c r="F5" s="184"/>
      <c r="G5" s="184"/>
      <c r="H5" s="184"/>
      <c r="I5" s="401"/>
      <c r="J5" s="401"/>
      <c r="K5" s="401"/>
      <c r="L5" s="401"/>
      <c r="M5" s="184"/>
      <c r="N5" s="184"/>
      <c r="O5" s="184"/>
      <c r="P5" s="184"/>
      <c r="Q5" s="184"/>
      <c r="R5" s="184"/>
      <c r="S5" s="184"/>
      <c r="T5" s="184"/>
      <c r="U5" s="184"/>
      <c r="Z5" s="400"/>
      <c r="AA5" s="400"/>
      <c r="AB5" s="400"/>
    </row>
    <row r="6" spans="1:28" ht="34.200000000000003" customHeight="1">
      <c r="A6" s="182"/>
      <c r="B6" s="185" t="s">
        <v>256</v>
      </c>
      <c r="C6" s="402">
        <f>IF('Data Entry'!J2="","",'Data Entry'!J2)</f>
        <v>1</v>
      </c>
      <c r="D6" s="402"/>
      <c r="E6" s="186"/>
      <c r="F6" s="403" t="s">
        <v>257</v>
      </c>
      <c r="G6" s="403"/>
      <c r="H6" s="404" t="str">
        <f>IF('Data Entry'!J3="","",'Data Entry'!J3)</f>
        <v>અ</v>
      </c>
      <c r="I6" s="404"/>
      <c r="J6" s="186"/>
      <c r="K6" s="186"/>
      <c r="L6" s="186"/>
      <c r="M6" s="403" t="s">
        <v>258</v>
      </c>
      <c r="N6" s="403"/>
      <c r="O6" s="403"/>
      <c r="P6" s="352">
        <f>IF('Data Entry'!F3="","",'Data Entry'!F3)</f>
        <v>2025</v>
      </c>
      <c r="Q6" s="352"/>
      <c r="R6" s="187" t="s">
        <v>12</v>
      </c>
      <c r="S6" s="352">
        <f>IF('Data Entry'!H3="","",'Data Entry'!H3)</f>
        <v>2026</v>
      </c>
      <c r="T6" s="352"/>
      <c r="U6" s="188"/>
      <c r="Z6" s="400"/>
      <c r="AA6" s="400"/>
      <c r="AB6" s="400"/>
    </row>
    <row r="7" spans="1:28" ht="19.8">
      <c r="A7" s="182"/>
      <c r="B7" s="189"/>
      <c r="C7" s="189"/>
      <c r="D7" s="189"/>
      <c r="E7" s="189"/>
      <c r="F7" s="189"/>
      <c r="G7" s="189"/>
      <c r="H7" s="189"/>
      <c r="I7" s="189"/>
      <c r="J7" s="189"/>
      <c r="K7" s="189"/>
      <c r="L7" s="189"/>
      <c r="M7" s="190"/>
      <c r="N7" s="190"/>
      <c r="O7" s="190"/>
      <c r="P7" s="190"/>
      <c r="Q7" s="191"/>
      <c r="R7" s="191"/>
      <c r="S7" s="191"/>
      <c r="T7" s="191"/>
      <c r="U7" s="191"/>
    </row>
    <row r="8" spans="1:28" ht="33.6" customHeight="1">
      <c r="A8" s="182"/>
      <c r="B8" s="395"/>
      <c r="C8" s="395"/>
      <c r="D8" s="395"/>
      <c r="E8" s="395"/>
      <c r="F8" s="395"/>
      <c r="G8" s="395"/>
      <c r="H8" s="395"/>
      <c r="I8" s="395"/>
      <c r="J8" s="395"/>
      <c r="K8" s="395"/>
      <c r="L8" s="395"/>
      <c r="M8" s="395"/>
      <c r="N8" s="395"/>
      <c r="O8" s="395"/>
      <c r="P8" s="395"/>
      <c r="Q8" s="395"/>
      <c r="R8" s="395"/>
      <c r="S8" s="395"/>
      <c r="T8" s="395"/>
      <c r="U8" s="395"/>
    </row>
    <row r="9" spans="1:28" ht="27">
      <c r="A9" s="182"/>
      <c r="B9" s="396" t="s">
        <v>259</v>
      </c>
      <c r="C9" s="396"/>
      <c r="D9" s="192" t="s">
        <v>260</v>
      </c>
      <c r="E9" s="397" t="str">
        <f>IF('Data Entry'!B2="","",'Data Entry'!B2)</f>
        <v>કુવાદરા પ્રાથમિક શાળા</v>
      </c>
      <c r="F9" s="397"/>
      <c r="G9" s="397"/>
      <c r="H9" s="397"/>
      <c r="I9" s="397"/>
      <c r="J9" s="397"/>
      <c r="K9" s="397"/>
      <c r="L9" s="397"/>
      <c r="M9" s="397"/>
      <c r="N9" s="397"/>
      <c r="O9" s="397"/>
      <c r="P9" s="397"/>
      <c r="Q9" s="397"/>
      <c r="R9" s="397"/>
      <c r="S9" s="397"/>
      <c r="T9" s="397"/>
      <c r="U9" s="397"/>
    </row>
    <row r="10" spans="1:28" ht="27">
      <c r="A10" s="182"/>
      <c r="B10" s="396" t="s">
        <v>261</v>
      </c>
      <c r="C10" s="396"/>
      <c r="D10" s="192" t="s">
        <v>260</v>
      </c>
      <c r="E10" s="397" t="str">
        <f>IF('Data Entry'!D2="","",'Data Entry'!D2)</f>
        <v>કુવાદરા</v>
      </c>
      <c r="F10" s="397"/>
      <c r="G10" s="397"/>
      <c r="H10" s="397"/>
      <c r="I10" s="397"/>
      <c r="J10" s="397"/>
      <c r="K10" s="397"/>
      <c r="L10" s="397"/>
      <c r="M10" s="397"/>
      <c r="N10" s="397"/>
      <c r="O10" s="397"/>
      <c r="P10" s="397"/>
      <c r="Q10" s="397"/>
      <c r="R10" s="397"/>
      <c r="S10" s="397"/>
      <c r="T10" s="397"/>
      <c r="U10" s="397"/>
    </row>
    <row r="11" spans="1:28" ht="27">
      <c r="A11" s="182"/>
      <c r="B11" s="396" t="s">
        <v>262</v>
      </c>
      <c r="C11" s="396"/>
      <c r="D11" s="192" t="s">
        <v>260</v>
      </c>
      <c r="E11" s="397" t="str">
        <f>IF('Data Entry'!B3="","",'Data Entry'!B3)</f>
        <v>માણસા</v>
      </c>
      <c r="F11" s="397"/>
      <c r="G11" s="397"/>
      <c r="H11" s="397"/>
      <c r="I11" s="397"/>
      <c r="J11" s="397"/>
      <c r="K11" s="397"/>
      <c r="L11" s="397"/>
      <c r="M11" s="397"/>
      <c r="N11" s="397"/>
      <c r="O11" s="397"/>
      <c r="P11" s="397"/>
      <c r="Q11" s="397"/>
      <c r="R11" s="397"/>
      <c r="S11" s="397"/>
      <c r="T11" s="397"/>
      <c r="U11" s="397"/>
    </row>
    <row r="12" spans="1:28" ht="27">
      <c r="A12" s="182"/>
      <c r="B12" s="396" t="s">
        <v>263</v>
      </c>
      <c r="C12" s="396"/>
      <c r="D12" s="192" t="s">
        <v>260</v>
      </c>
      <c r="E12" s="397" t="str">
        <f>IF('Data Entry'!D3="","",'Data Entry'!D3)</f>
        <v>ગાંધીનગર</v>
      </c>
      <c r="F12" s="397"/>
      <c r="G12" s="397"/>
      <c r="H12" s="397"/>
      <c r="I12" s="397"/>
      <c r="J12" s="397"/>
      <c r="K12" s="397"/>
      <c r="L12" s="397"/>
      <c r="M12" s="397"/>
      <c r="N12" s="397"/>
      <c r="O12" s="397"/>
      <c r="P12" s="397"/>
      <c r="Q12" s="397"/>
      <c r="R12" s="397"/>
      <c r="S12" s="397"/>
      <c r="T12" s="397"/>
      <c r="U12" s="397"/>
    </row>
    <row r="13" spans="1:28" ht="27">
      <c r="A13" s="182"/>
      <c r="B13" s="396" t="s">
        <v>264</v>
      </c>
      <c r="C13" s="396"/>
      <c r="D13" s="192" t="s">
        <v>260</v>
      </c>
      <c r="E13" s="397" t="str">
        <f>IF('Data Entry'!F2="","",'Data Entry'!F2)</f>
        <v>લોદરા</v>
      </c>
      <c r="F13" s="397"/>
      <c r="G13" s="397"/>
      <c r="H13" s="397"/>
      <c r="I13" s="397"/>
      <c r="J13" s="397"/>
      <c r="K13" s="397"/>
      <c r="L13" s="397"/>
      <c r="M13" s="397"/>
      <c r="N13" s="397"/>
      <c r="O13" s="397"/>
      <c r="P13" s="397"/>
      <c r="Q13" s="397"/>
      <c r="R13" s="397"/>
      <c r="S13" s="397"/>
      <c r="T13" s="397"/>
      <c r="U13" s="397"/>
    </row>
    <row r="14" spans="1:28" ht="27">
      <c r="A14" s="182"/>
      <c r="B14" s="396" t="s">
        <v>265</v>
      </c>
      <c r="C14" s="396"/>
      <c r="D14" s="192" t="s">
        <v>260</v>
      </c>
      <c r="E14" s="405">
        <f>IF('Data Entry'!B4="","",'Data Entry'!B4)</f>
        <v>45447</v>
      </c>
      <c r="F14" s="405"/>
      <c r="G14" s="405"/>
      <c r="H14" s="405"/>
      <c r="I14" s="405"/>
      <c r="J14" s="405"/>
      <c r="K14" s="405"/>
      <c r="L14" s="405"/>
      <c r="M14" s="405"/>
      <c r="N14" s="405"/>
      <c r="O14" s="405"/>
      <c r="P14" s="405"/>
      <c r="Q14" s="405"/>
      <c r="R14" s="405"/>
      <c r="S14" s="405"/>
      <c r="T14" s="405"/>
      <c r="U14" s="405"/>
    </row>
    <row r="15" spans="1:28" ht="27">
      <c r="A15" s="182"/>
      <c r="B15" s="396" t="s">
        <v>266</v>
      </c>
      <c r="C15" s="396"/>
      <c r="D15" s="192" t="s">
        <v>260</v>
      </c>
      <c r="E15" s="397" t="str">
        <f>IF('Data Entry'!L2="","",'Data Entry'!L2)</f>
        <v>પટેલ બ્રિજેશકુમાર કે.</v>
      </c>
      <c r="F15" s="397"/>
      <c r="G15" s="397"/>
      <c r="H15" s="397"/>
      <c r="I15" s="397"/>
      <c r="J15" s="397"/>
      <c r="K15" s="397"/>
      <c r="L15" s="397"/>
      <c r="M15" s="397"/>
      <c r="N15" s="397"/>
      <c r="O15" s="397"/>
      <c r="P15" s="397"/>
      <c r="Q15" s="397"/>
      <c r="R15" s="397"/>
      <c r="S15" s="397"/>
      <c r="T15" s="397"/>
      <c r="U15" s="397"/>
    </row>
    <row r="16" spans="1:28" ht="27">
      <c r="A16" s="182"/>
      <c r="B16" s="396" t="s">
        <v>267</v>
      </c>
      <c r="C16" s="396"/>
      <c r="D16" s="192" t="s">
        <v>260</v>
      </c>
      <c r="E16" s="397" t="str">
        <f>IF('Data Entry'!H2="","",'Data Entry'!H2)</f>
        <v>લોદરા</v>
      </c>
      <c r="F16" s="397"/>
      <c r="G16" s="397"/>
      <c r="H16" s="397"/>
      <c r="I16" s="397"/>
      <c r="J16" s="397"/>
      <c r="K16" s="397"/>
      <c r="L16" s="397"/>
      <c r="M16" s="397"/>
      <c r="N16" s="397"/>
      <c r="O16" s="397"/>
      <c r="P16" s="397"/>
      <c r="Q16" s="397"/>
      <c r="R16" s="397"/>
      <c r="S16" s="397"/>
      <c r="T16" s="397"/>
      <c r="U16" s="397"/>
    </row>
    <row r="17" spans="1:21" ht="15" thickBot="1">
      <c r="A17" s="182"/>
      <c r="B17" s="182"/>
      <c r="C17" s="182"/>
      <c r="D17" s="182"/>
      <c r="E17" s="182"/>
      <c r="F17" s="182"/>
      <c r="G17" s="182"/>
      <c r="H17" s="182"/>
      <c r="I17" s="182"/>
      <c r="J17" s="182"/>
      <c r="K17" s="182"/>
      <c r="L17" s="182"/>
      <c r="M17" s="182"/>
      <c r="N17" s="182"/>
      <c r="O17" s="182"/>
      <c r="P17" s="182"/>
      <c r="Q17" s="182"/>
      <c r="R17" s="182"/>
      <c r="S17" s="182"/>
      <c r="T17" s="182"/>
      <c r="U17" s="182"/>
    </row>
    <row r="18" spans="1:21" ht="22.8" thickBot="1">
      <c r="A18" s="182"/>
      <c r="B18" s="412" t="s">
        <v>26</v>
      </c>
      <c r="C18" s="414" t="s">
        <v>268</v>
      </c>
      <c r="D18" s="415"/>
      <c r="E18" s="416"/>
      <c r="F18" s="420" t="s">
        <v>269</v>
      </c>
      <c r="G18" s="421"/>
      <c r="H18" s="421"/>
      <c r="I18" s="421"/>
      <c r="J18" s="421"/>
      <c r="K18" s="421"/>
      <c r="L18" s="421"/>
      <c r="M18" s="421"/>
      <c r="N18" s="421"/>
      <c r="O18" s="421"/>
      <c r="P18" s="421"/>
      <c r="Q18" s="421"/>
      <c r="R18" s="421"/>
      <c r="S18" s="421"/>
      <c r="T18" s="422"/>
      <c r="U18" s="423" t="s">
        <v>99</v>
      </c>
    </row>
    <row r="19" spans="1:21" ht="17.399999999999999">
      <c r="A19" s="182"/>
      <c r="B19" s="413"/>
      <c r="C19" s="417"/>
      <c r="D19" s="418"/>
      <c r="E19" s="419"/>
      <c r="F19" s="406" t="s">
        <v>40</v>
      </c>
      <c r="G19" s="407"/>
      <c r="H19" s="408"/>
      <c r="I19" s="406" t="s">
        <v>31</v>
      </c>
      <c r="J19" s="407"/>
      <c r="K19" s="408"/>
      <c r="L19" s="406" t="s">
        <v>41</v>
      </c>
      <c r="M19" s="407"/>
      <c r="N19" s="408"/>
      <c r="O19" s="409" t="s">
        <v>270</v>
      </c>
      <c r="P19" s="410"/>
      <c r="Q19" s="411"/>
      <c r="R19" s="409" t="s">
        <v>271</v>
      </c>
      <c r="S19" s="410"/>
      <c r="T19" s="411"/>
      <c r="U19" s="424"/>
    </row>
    <row r="20" spans="1:21" ht="27">
      <c r="A20" s="193"/>
      <c r="B20" s="413"/>
      <c r="C20" s="194" t="s">
        <v>272</v>
      </c>
      <c r="D20" s="195" t="s">
        <v>273</v>
      </c>
      <c r="E20" s="196" t="s">
        <v>102</v>
      </c>
      <c r="F20" s="194" t="s">
        <v>272</v>
      </c>
      <c r="G20" s="195" t="s">
        <v>273</v>
      </c>
      <c r="H20" s="196" t="s">
        <v>102</v>
      </c>
      <c r="I20" s="194" t="s">
        <v>272</v>
      </c>
      <c r="J20" s="195" t="s">
        <v>273</v>
      </c>
      <c r="K20" s="196" t="s">
        <v>102</v>
      </c>
      <c r="L20" s="194" t="s">
        <v>272</v>
      </c>
      <c r="M20" s="195" t="s">
        <v>273</v>
      </c>
      <c r="N20" s="196" t="s">
        <v>102</v>
      </c>
      <c r="O20" s="194" t="s">
        <v>272</v>
      </c>
      <c r="P20" s="195" t="s">
        <v>273</v>
      </c>
      <c r="Q20" s="196" t="s">
        <v>102</v>
      </c>
      <c r="R20" s="194" t="s">
        <v>272</v>
      </c>
      <c r="S20" s="195" t="s">
        <v>273</v>
      </c>
      <c r="T20" s="197" t="s">
        <v>102</v>
      </c>
      <c r="U20" s="424"/>
    </row>
    <row r="21" spans="1:21" ht="34.950000000000003" customHeight="1">
      <c r="A21" s="182"/>
      <c r="B21" s="198" t="s">
        <v>274</v>
      </c>
      <c r="C21" s="199">
        <f>COUNTIFS('Data Entry'!$K$8:$K$67,"SC",'Data Entry'!$L$8:$L$67,"Boy")</f>
        <v>0</v>
      </c>
      <c r="D21" s="200">
        <f>COUNTIFS('Data Entry'!$K$8:$K$67,"SC",'Data Entry'!$L$8:$L$67,"Girl")</f>
        <v>1</v>
      </c>
      <c r="E21" s="201">
        <f>SUM(C21:D21)</f>
        <v>1</v>
      </c>
      <c r="F21" s="199">
        <f>COUNTIFS('Data Entry'!$K$8:$K$67,"SC",'Data Entry'!$L$8:$L$67,"Boy",'GUN PATRAK'!$AJ$52:$AJ$111,"A")</f>
        <v>0</v>
      </c>
      <c r="G21" s="200">
        <f>COUNTIFS('Data Entry'!$K$8:$K$67,"SC",'Data Entry'!$L$8:$L$67,"Girl",'GUN PATRAK'!$AJ$52:$AJ$111,"A")</f>
        <v>0</v>
      </c>
      <c r="H21" s="201">
        <f t="shared" ref="H21:H24" si="0">SUM(F21:G21)</f>
        <v>0</v>
      </c>
      <c r="I21" s="199">
        <f>COUNTIFS('Data Entry'!$K$8:$K$67,"SC",'Data Entry'!$L$8:$L$67,"Boy",'GUN PATRAK'!$AJ$52:$AJ$111,"B")</f>
        <v>0</v>
      </c>
      <c r="J21" s="200">
        <f>COUNTIFS('Data Entry'!$K$8:$K$67,"SC",'Data Entry'!$L$8:$L$67,"Girl",'GUN PATRAK'!$AJ$52:$AJ$111,"B")</f>
        <v>0</v>
      </c>
      <c r="K21" s="201">
        <f t="shared" ref="K21:K24" si="1">SUM(I21:J21)</f>
        <v>0</v>
      </c>
      <c r="L21" s="199">
        <f>COUNTIFS('Data Entry'!$K$8:$K$67,"SC",'Data Entry'!$L$8:$L$67,"Boy",'GUN PATRAK'!$AJ$52:$AJ$111,"C")</f>
        <v>0</v>
      </c>
      <c r="M21" s="200">
        <f>COUNTIFS('Data Entry'!$K$8:$K$67,"SC",'Data Entry'!$L$8:$L$67,"Girl",'GUN PATRAK'!$AJ$52:$AJ$111,"C")</f>
        <v>0</v>
      </c>
      <c r="N21" s="201">
        <f t="shared" ref="N21:N24" si="2">SUM(L21:M21)</f>
        <v>0</v>
      </c>
      <c r="O21" s="199">
        <f>COUNTIFS('Data Entry'!$K$8:$K$67,"SC",'Data Entry'!$L$8:$L$67,"Boy",'GUN PATRAK'!$AJ$52:$AJ$111,"D")</f>
        <v>0</v>
      </c>
      <c r="P21" s="200">
        <f>COUNTIFS('Data Entry'!$K$8:$K$67,"SC",'Data Entry'!$L$8:$L$67,"Girl",'GUN PATRAK'!$AJ$52:$AJ$111,"D")</f>
        <v>0</v>
      </c>
      <c r="Q21" s="201">
        <f t="shared" ref="Q21:Q24" si="3">SUM(O21:P21)</f>
        <v>0</v>
      </c>
      <c r="R21" s="199">
        <f>COUNTIFS('Data Entry'!$K$8:$K$67,"SC",'Data Entry'!$L$8:$L$67,"Boy",'GUN PATRAK'!$AJ$52:$AJ$111,"E")</f>
        <v>0</v>
      </c>
      <c r="S21" s="200">
        <f>COUNTIFS('Data Entry'!$K$8:$K$67,"SC",'Data Entry'!$L$8:$L$67,"Girl",'GUN PATRAK'!$AJ$52:$AJ$111,"E")</f>
        <v>1</v>
      </c>
      <c r="T21" s="202">
        <f t="shared" ref="T21:T24" si="4">SUM(R21:S21)</f>
        <v>1</v>
      </c>
      <c r="U21" s="203"/>
    </row>
    <row r="22" spans="1:21" ht="34.950000000000003" customHeight="1">
      <c r="A22" s="182"/>
      <c r="B22" s="204" t="s">
        <v>275</v>
      </c>
      <c r="C22" s="199">
        <f>COUNTIFS('Data Entry'!$K$8:$K$67,"ST",'Data Entry'!$L$8:$L$67,"Boy")</f>
        <v>0</v>
      </c>
      <c r="D22" s="200">
        <f>COUNTIFS('Data Entry'!$K$8:$K$67,"ST",'Data Entry'!$L$8:$L$67,"Girl")</f>
        <v>1</v>
      </c>
      <c r="E22" s="201">
        <f t="shared" ref="E22:E24" si="5">SUM(C22:D22)</f>
        <v>1</v>
      </c>
      <c r="F22" s="199">
        <f>COUNTIFS('Data Entry'!$K$8:$K$67,"ST",'Data Entry'!$L$8:$L$67,"Boy",'GUN PATRAK'!$AJ$52:$AJ$111,"A")</f>
        <v>0</v>
      </c>
      <c r="G22" s="200">
        <f>COUNTIFS('Data Entry'!$K$8:$K$67,"ST",'Data Entry'!$L$8:$L$67,"Girl",'GUN PATRAK'!$AJ$52:$AJ$111,"A")</f>
        <v>0</v>
      </c>
      <c r="H22" s="201">
        <f t="shared" si="0"/>
        <v>0</v>
      </c>
      <c r="I22" s="199">
        <f>COUNTIFS('Data Entry'!$K$8:$K$67,"ST",'Data Entry'!$L$8:$L$67,"Boy",'GUN PATRAK'!$AJ$52:$AJ$111,"B")</f>
        <v>0</v>
      </c>
      <c r="J22" s="200">
        <f>COUNTIFS('Data Entry'!$K$8:$K$67,"ST",'Data Entry'!$L$8:$L$67,"Girl",'GUN PATRAK'!$AJ$52:$AJ$111,"B")</f>
        <v>0</v>
      </c>
      <c r="K22" s="201">
        <f t="shared" si="1"/>
        <v>0</v>
      </c>
      <c r="L22" s="199">
        <f>COUNTIFS('Data Entry'!$K$8:$K$67,"ST",'Data Entry'!$L$8:$L$67,"Boy",'GUN PATRAK'!$AJ$52:$AJ$111,"C")</f>
        <v>0</v>
      </c>
      <c r="M22" s="200">
        <f>COUNTIFS('Data Entry'!$K$8:$K$67,"ST",'Data Entry'!$L$8:$L$67,"Girl",'GUN PATRAK'!$AJ$52:$AJ$111,"C")</f>
        <v>0</v>
      </c>
      <c r="N22" s="201">
        <f t="shared" si="2"/>
        <v>0</v>
      </c>
      <c r="O22" s="199">
        <f>COUNTIFS('Data Entry'!$K$8:$K$67,"ST",'Data Entry'!$L$8:$L$67,"Boy",'GUN PATRAK'!$AJ$52:$AJ$111,"D")</f>
        <v>0</v>
      </c>
      <c r="P22" s="200">
        <f>COUNTIFS('Data Entry'!$K$8:$K$67,"ST",'Data Entry'!$L$8:$L$67,"Girl",'GUN PATRAK'!$AJ$52:$AJ$111,"D")</f>
        <v>0</v>
      </c>
      <c r="Q22" s="201">
        <f t="shared" si="3"/>
        <v>0</v>
      </c>
      <c r="R22" s="199">
        <f>COUNTIFS('Data Entry'!$K$8:$K$67,"ST",'Data Entry'!$L$8:$L$67,"Boy",'GUN PATRAK'!$AJ$52:$AJ$111,"E")</f>
        <v>0</v>
      </c>
      <c r="S22" s="200">
        <f>COUNTIFS('Data Entry'!$K$8:$K$67,"ST",'Data Entry'!$L$8:$L$67,"Girl",'GUN PATRAK'!$AJ$52:$AJ$111,"E")</f>
        <v>1</v>
      </c>
      <c r="T22" s="202">
        <f t="shared" si="4"/>
        <v>1</v>
      </c>
      <c r="U22" s="205"/>
    </row>
    <row r="23" spans="1:21" ht="34.950000000000003" customHeight="1">
      <c r="A23" s="182"/>
      <c r="B23" s="206" t="s">
        <v>276</v>
      </c>
      <c r="C23" s="199">
        <f>COUNTIFS('Data Entry'!$K$8:$K$67,"OBC",'Data Entry'!$L$8:$L$67,"Boy")</f>
        <v>1</v>
      </c>
      <c r="D23" s="200">
        <f>COUNTIFS('[1]Data Entry'!$K$8:$K$67,"OBC",'[1]Data Entry'!$L$8:$L$67,"Girl")</f>
        <v>0</v>
      </c>
      <c r="E23" s="201">
        <f t="shared" si="5"/>
        <v>1</v>
      </c>
      <c r="F23" s="199">
        <f>COUNTIFS('Data Entry'!$K$8:$K$67,"OBC",'Data Entry'!$L$8:$L$67,"Boy",'GUN PATRAK'!$AJ$52:$AJ$111,"A")</f>
        <v>0</v>
      </c>
      <c r="G23" s="200">
        <f>COUNTIFS('Data Entry'!$K$8:$K$67,"OBC",'Data Entry'!$L$8:$L$67,"Girl",'GUN PATRAK'!$AJ$52:$AJ$111,"A")</f>
        <v>0</v>
      </c>
      <c r="H23" s="201">
        <f t="shared" si="0"/>
        <v>0</v>
      </c>
      <c r="I23" s="199">
        <f>COUNTIFS('Data Entry'!$K$8:$K$67,"OBC",'Data Entry'!$L$8:$L$67,"Boy",'GUN PATRAK'!$AJ$52:$AJ$111,"B")</f>
        <v>0</v>
      </c>
      <c r="J23" s="200">
        <f>COUNTIFS('Data Entry'!$K$8:$K$67,"OBC",'Data Entry'!$L$8:$L$67,"Girl",'GUN PATRAK'!$AJ$52:$AJ$111,"B")</f>
        <v>0</v>
      </c>
      <c r="K23" s="201">
        <f t="shared" si="1"/>
        <v>0</v>
      </c>
      <c r="L23" s="199">
        <f>COUNTIFS('Data Entry'!$K$8:$K$67,"OBC",'Data Entry'!$L$8:$L$67,"Boy",'GUN PATRAK'!$AJ$52:$AJ$111,"C")</f>
        <v>0</v>
      </c>
      <c r="M23" s="200">
        <f>COUNTIFS('Data Entry'!$K$8:$K$67,"OBC",'Data Entry'!$L$8:$L$67,"Girl",'GUN PATRAK'!$AJ$52:$AJ$111,"C")</f>
        <v>0</v>
      </c>
      <c r="N23" s="201">
        <f t="shared" si="2"/>
        <v>0</v>
      </c>
      <c r="O23" s="199">
        <f>COUNTIFS('Data Entry'!$K$8:$K$67,"OBC",'Data Entry'!$L$8:$L$67,"Boy",'GUN PATRAK'!$AJ$52:$AJ$111,"D")</f>
        <v>0</v>
      </c>
      <c r="P23" s="200">
        <f>COUNTIFS('Data Entry'!$K$8:$K$67,"OBC",'Data Entry'!$L$8:$L$67,"Girl",'GUN PATRAK'!$AJ$52:$AJ$111,"D")</f>
        <v>0</v>
      </c>
      <c r="Q23" s="201">
        <f t="shared" si="3"/>
        <v>0</v>
      </c>
      <c r="R23" s="199">
        <f>COUNTIFS('Data Entry'!$K$8:$K$67,"OBC",'Data Entry'!$L$8:$L$67,"Boy",'GUN PATRAK'!$AJ$52:$AJ$111,"E")</f>
        <v>1</v>
      </c>
      <c r="S23" s="200">
        <f>COUNTIFS('Data Entry'!$K$8:$K$67,"OBC",'Data Entry'!$L$8:$L$67,"Girl",'GUN PATRAK'!$AJ$52:$AJ$111,"E")</f>
        <v>0</v>
      </c>
      <c r="T23" s="202">
        <f t="shared" si="4"/>
        <v>1</v>
      </c>
      <c r="U23" s="205"/>
    </row>
    <row r="24" spans="1:21" ht="34.950000000000003" customHeight="1">
      <c r="A24" s="207"/>
      <c r="B24" s="198" t="s">
        <v>97</v>
      </c>
      <c r="C24" s="199">
        <f>COUNTIFS('Data Entry'!$K$8:$K$67,"GEN",'Data Entry'!$L$8:$L$67,"Boy")</f>
        <v>1</v>
      </c>
      <c r="D24" s="200">
        <f>COUNTIFS('Data Entry'!$K$8:$K$67,"GEN",'Data Entry'!$L$8:$L$67,"Girl")</f>
        <v>0</v>
      </c>
      <c r="E24" s="201">
        <f t="shared" si="5"/>
        <v>1</v>
      </c>
      <c r="F24" s="199">
        <f>COUNTIFS('Data Entry'!$K$8:$K$67,"GEN",'Data Entry'!$L$8:$L$67,"Boy",'GUN PATRAK'!$AJ$52:$AJ$111,"A")</f>
        <v>0</v>
      </c>
      <c r="G24" s="200">
        <f>COUNTIFS('Data Entry'!$K$8:$K$67,"GEN",'Data Entry'!$L$8:$L$67,"Girl",'GUN PATRAK'!$AJ$52:$AJ$111,"A")</f>
        <v>0</v>
      </c>
      <c r="H24" s="201">
        <f t="shared" si="0"/>
        <v>0</v>
      </c>
      <c r="I24" s="199">
        <f>COUNTIFS('Data Entry'!$K$8:$K$67,"GEN",'Data Entry'!$L$8:$L$67,"Boy",'GUN PATRAK'!$AJ$52:$AJ$111,"B")</f>
        <v>1</v>
      </c>
      <c r="J24" s="200">
        <f>COUNTIFS('Data Entry'!$K$8:$K$67,"GEN",'Data Entry'!$L$8:$L$67,"Girl",'GUN PATRAK'!$AJ$52:$AJ$111,"B")</f>
        <v>0</v>
      </c>
      <c r="K24" s="201">
        <f t="shared" si="1"/>
        <v>1</v>
      </c>
      <c r="L24" s="199">
        <f>COUNTIFS('Data Entry'!$K$8:$K$67,"GEN",'Data Entry'!$L$8:$L$67,"Boy",'GUN PATRAK'!$AJ$52:$AJ$111,"C")</f>
        <v>0</v>
      </c>
      <c r="M24" s="200">
        <f>COUNTIFS('Data Entry'!$K$8:$K$67,"GEN",'Data Entry'!$L$8:$L$67,"Girl",'GUN PATRAK'!$AJ$52:$AJ$111,"C")</f>
        <v>0</v>
      </c>
      <c r="N24" s="201">
        <f t="shared" si="2"/>
        <v>0</v>
      </c>
      <c r="O24" s="199">
        <f>COUNTIFS('Data Entry'!$K$8:$K$67,"GEN",'Data Entry'!$L$8:$L$67,"Boy",'GUN PATRAK'!$AJ$52:$AJ$111,"D")</f>
        <v>0</v>
      </c>
      <c r="P24" s="200">
        <f>COUNTIFS('Data Entry'!$K$8:$K$67,"GEN",'Data Entry'!$L$8:$L$67,"Girl",'GUN PATRAK'!$AJ$52:$AJ$111,"D")</f>
        <v>0</v>
      </c>
      <c r="Q24" s="201">
        <f t="shared" si="3"/>
        <v>0</v>
      </c>
      <c r="R24" s="199">
        <f>COUNTIFS('Data Entry'!$K$8:$K$67,"GEN",'Data Entry'!$L$8:$L$67,"Boy",'GUN PATRAK'!$AJ$52:$AJ$111,"E")</f>
        <v>0</v>
      </c>
      <c r="S24" s="200">
        <f>COUNTIFS('Data Entry'!$K$8:$K$67,"GEN",'Data Entry'!$L$8:$L$67,"Girl",'GUN PATRAK'!$AJ$52:$AJ$111,"E")</f>
        <v>0</v>
      </c>
      <c r="T24" s="202">
        <f t="shared" si="4"/>
        <v>0</v>
      </c>
      <c r="U24" s="205"/>
    </row>
    <row r="25" spans="1:21" ht="37.799999999999997" thickBot="1">
      <c r="A25" s="207"/>
      <c r="B25" s="208" t="s">
        <v>98</v>
      </c>
      <c r="C25" s="209">
        <f>SUM(C21:C24)</f>
        <v>2</v>
      </c>
      <c r="D25" s="210">
        <f t="shared" ref="D25:T25" si="6">SUM(D21:D24)</f>
        <v>2</v>
      </c>
      <c r="E25" s="211">
        <f t="shared" si="6"/>
        <v>4</v>
      </c>
      <c r="F25" s="209">
        <f t="shared" si="6"/>
        <v>0</v>
      </c>
      <c r="G25" s="210">
        <f t="shared" si="6"/>
        <v>0</v>
      </c>
      <c r="H25" s="211">
        <f t="shared" si="6"/>
        <v>0</v>
      </c>
      <c r="I25" s="209">
        <f t="shared" si="6"/>
        <v>1</v>
      </c>
      <c r="J25" s="210">
        <f t="shared" si="6"/>
        <v>0</v>
      </c>
      <c r="K25" s="211">
        <f t="shared" si="6"/>
        <v>1</v>
      </c>
      <c r="L25" s="209">
        <f t="shared" si="6"/>
        <v>0</v>
      </c>
      <c r="M25" s="210">
        <f t="shared" si="6"/>
        <v>0</v>
      </c>
      <c r="N25" s="211">
        <f t="shared" si="6"/>
        <v>0</v>
      </c>
      <c r="O25" s="209">
        <f t="shared" si="6"/>
        <v>0</v>
      </c>
      <c r="P25" s="210">
        <f t="shared" si="6"/>
        <v>0</v>
      </c>
      <c r="Q25" s="211">
        <f t="shared" si="6"/>
        <v>0</v>
      </c>
      <c r="R25" s="209">
        <f t="shared" si="6"/>
        <v>1</v>
      </c>
      <c r="S25" s="210">
        <f t="shared" si="6"/>
        <v>2</v>
      </c>
      <c r="T25" s="212">
        <f t="shared" si="6"/>
        <v>3</v>
      </c>
      <c r="U25" s="213"/>
    </row>
  </sheetData>
  <sheetProtection algorithmName="SHA-512" hashValue="VrACZHxee7+OV+VtLysditb6bDsfXlUUaUPPeJKJnLEu2qEZzgVIT6DuabqwFvpzO10CfuPAknss5ORCAxmfzA==" saltValue="riSKTQfv8KtMu74y7i8hFg==" spinCount="100000" sheet="1" objects="1" scenarios="1"/>
  <protectedRanges>
    <protectedRange sqref="Y3" name="Range1"/>
    <protectedRange sqref="AA4" name="Range1_1"/>
  </protectedRanges>
  <mergeCells count="36">
    <mergeCell ref="B14:C14"/>
    <mergeCell ref="E14:U14"/>
    <mergeCell ref="L19:N19"/>
    <mergeCell ref="O19:Q19"/>
    <mergeCell ref="R19:T19"/>
    <mergeCell ref="B15:C15"/>
    <mergeCell ref="E15:U15"/>
    <mergeCell ref="B16:C16"/>
    <mergeCell ref="E16:U16"/>
    <mergeCell ref="B18:B20"/>
    <mergeCell ref="C18:E19"/>
    <mergeCell ref="F18:T18"/>
    <mergeCell ref="U18:U20"/>
    <mergeCell ref="F19:H19"/>
    <mergeCell ref="I19:K19"/>
    <mergeCell ref="B12:C12"/>
    <mergeCell ref="E12:U12"/>
    <mergeCell ref="B13:C13"/>
    <mergeCell ref="E13:U13"/>
    <mergeCell ref="B11:C11"/>
    <mergeCell ref="E11:U11"/>
    <mergeCell ref="Z4:AB6"/>
    <mergeCell ref="I5:L5"/>
    <mergeCell ref="C6:D6"/>
    <mergeCell ref="F6:G6"/>
    <mergeCell ref="H6:I6"/>
    <mergeCell ref="M6:O6"/>
    <mergeCell ref="P6:Q6"/>
    <mergeCell ref="S6:T6"/>
    <mergeCell ref="B8:U8"/>
    <mergeCell ref="B9:C9"/>
    <mergeCell ref="E9:U9"/>
    <mergeCell ref="B10:C10"/>
    <mergeCell ref="B3:U3"/>
    <mergeCell ref="B4:U4"/>
    <mergeCell ref="E10:U10"/>
  </mergeCells>
  <pageMargins left="0.27559055118110237" right="0.26" top="0.39370078740157483" bottom="0.47244094488188981" header="0.31496062992125984" footer="0.31496062992125984"/>
  <pageSetup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45C6C8-606F-4261-9DA0-5C385F93D2C9}">
  <sheetPr>
    <tabColor theme="7" tint="0.59999389629810485"/>
    <pageSetUpPr fitToPage="1"/>
  </sheetPr>
  <dimension ref="A1:AM111"/>
  <sheetViews>
    <sheetView showGridLines="0" topLeftCell="E10" workbookViewId="0">
      <selection activeCell="I10" sqref="I10"/>
    </sheetView>
  </sheetViews>
  <sheetFormatPr defaultRowHeight="14.4"/>
  <cols>
    <col min="1" max="1" width="0.88671875" customWidth="1"/>
    <col min="2" max="2" width="2.6640625" customWidth="1"/>
    <col min="3" max="3" width="4" customWidth="1"/>
    <col min="4" max="4" width="15.88671875" customWidth="1"/>
    <col min="5" max="5" width="11.77734375" customWidth="1"/>
    <col min="6" max="6" width="8" customWidth="1"/>
    <col min="7" max="7" width="7.44140625" customWidth="1"/>
    <col min="8" max="8" width="13.44140625" customWidth="1"/>
    <col min="9" max="9" width="6.33203125" customWidth="1"/>
    <col min="10" max="10" width="2.6640625" customWidth="1"/>
    <col min="11" max="11" width="0.88671875" customWidth="1"/>
    <col min="12" max="12" width="8.6640625" customWidth="1"/>
    <col min="13" max="13" width="0.88671875" customWidth="1"/>
    <col min="14" max="14" width="2.6640625" customWidth="1"/>
    <col min="15" max="15" width="4" customWidth="1"/>
    <col min="16" max="16" width="15.77734375" customWidth="1"/>
    <col min="17" max="17" width="11.88671875" customWidth="1"/>
    <col min="18" max="18" width="8" customWidth="1"/>
    <col min="19" max="19" width="7.44140625" customWidth="1"/>
    <col min="20" max="20" width="13.33203125" customWidth="1"/>
    <col min="21" max="21" width="6.33203125" customWidth="1"/>
    <col min="22" max="22" width="2.6640625" customWidth="1"/>
    <col min="23" max="23" width="0.88671875" customWidth="1"/>
    <col min="25" max="25" width="18.6640625" customWidth="1"/>
    <col min="27" max="27" width="10.33203125" bestFit="1" customWidth="1"/>
    <col min="29" max="29" width="10.33203125" bestFit="1" customWidth="1"/>
    <col min="31" max="31" width="10.33203125" bestFit="1" customWidth="1"/>
    <col min="33" max="33" width="10.33203125" bestFit="1" customWidth="1"/>
    <col min="34" max="34" width="8.88671875" customWidth="1"/>
    <col min="35" max="35" width="10.33203125" bestFit="1" customWidth="1"/>
    <col min="37" max="38" width="10.33203125" bestFit="1" customWidth="1"/>
    <col min="39" max="39" width="19.21875" customWidth="1"/>
  </cols>
  <sheetData>
    <row r="1" spans="1:27" ht="4.2" customHeight="1"/>
    <row r="2" spans="1:27" ht="5.4" customHeight="1">
      <c r="A2" s="214"/>
      <c r="B2" s="215"/>
      <c r="C2" s="215"/>
      <c r="D2" s="215"/>
      <c r="E2" s="215"/>
      <c r="F2" s="215"/>
      <c r="G2" s="215"/>
      <c r="H2" s="215"/>
      <c r="I2" s="215"/>
      <c r="J2" s="215"/>
      <c r="K2" s="216"/>
      <c r="M2" s="214"/>
      <c r="N2" s="215"/>
      <c r="O2" s="215"/>
      <c r="P2" s="215"/>
      <c r="Q2" s="215"/>
      <c r="R2" s="215"/>
      <c r="S2" s="215"/>
      <c r="T2" s="215"/>
      <c r="U2" s="215"/>
      <c r="V2" s="215"/>
      <c r="W2" s="216"/>
    </row>
    <row r="3" spans="1:27" ht="5.4" customHeight="1">
      <c r="A3" s="217"/>
      <c r="B3" s="214"/>
      <c r="C3" s="215"/>
      <c r="D3" s="215"/>
      <c r="E3" s="215"/>
      <c r="F3" s="215"/>
      <c r="G3" s="215"/>
      <c r="H3" s="215"/>
      <c r="I3" s="215"/>
      <c r="J3" s="216"/>
      <c r="K3" s="218"/>
      <c r="M3" s="217"/>
      <c r="N3" s="214"/>
      <c r="O3" s="215"/>
      <c r="P3" s="215"/>
      <c r="Q3" s="215"/>
      <c r="R3" s="215"/>
      <c r="S3" s="215"/>
      <c r="T3" s="215"/>
      <c r="U3" s="215"/>
      <c r="V3" s="216"/>
      <c r="W3" s="218"/>
    </row>
    <row r="4" spans="1:27" ht="27" customHeight="1">
      <c r="A4" s="217"/>
      <c r="B4" s="426" t="str">
        <f>IF('Data Entry'!B2="","",'Data Entry'!B2)</f>
        <v>કુવાદરા પ્રાથમિક શાળા</v>
      </c>
      <c r="C4" s="427"/>
      <c r="D4" s="427"/>
      <c r="E4" s="427"/>
      <c r="F4" s="427"/>
      <c r="G4" s="427"/>
      <c r="H4" s="427"/>
      <c r="I4" s="427"/>
      <c r="J4" s="428"/>
      <c r="K4" s="218"/>
      <c r="M4" s="217"/>
      <c r="N4" s="426" t="str">
        <f>IF('Data Entry'!B2="","",'Data Entry'!B2)</f>
        <v>કુવાદરા પ્રાથમિક શાળા</v>
      </c>
      <c r="O4" s="427"/>
      <c r="P4" s="427"/>
      <c r="Q4" s="427"/>
      <c r="R4" s="427"/>
      <c r="S4" s="427"/>
      <c r="T4" s="427"/>
      <c r="U4" s="427"/>
      <c r="V4" s="428"/>
      <c r="W4" s="218"/>
      <c r="Y4" s="400" t="s">
        <v>255</v>
      </c>
      <c r="Z4" s="400"/>
      <c r="AA4" s="400"/>
    </row>
    <row r="5" spans="1:27" ht="5.4" customHeight="1">
      <c r="A5" s="217"/>
      <c r="B5" s="217"/>
      <c r="J5" s="218"/>
      <c r="K5" s="218"/>
      <c r="M5" s="217"/>
      <c r="N5" s="217"/>
      <c r="V5" s="218"/>
      <c r="W5" s="218"/>
      <c r="Y5" s="400"/>
      <c r="Z5" s="400"/>
      <c r="AA5" s="400"/>
    </row>
    <row r="6" spans="1:27" ht="24" customHeight="1">
      <c r="A6" s="217"/>
      <c r="B6" s="429" t="s">
        <v>277</v>
      </c>
      <c r="C6" s="430"/>
      <c r="D6" s="430"/>
      <c r="E6" s="430"/>
      <c r="F6" s="430"/>
      <c r="G6" s="430"/>
      <c r="H6" s="430"/>
      <c r="I6" s="430"/>
      <c r="J6" s="431"/>
      <c r="K6" s="218"/>
      <c r="M6" s="217"/>
      <c r="N6" s="429" t="s">
        <v>277</v>
      </c>
      <c r="O6" s="430"/>
      <c r="P6" s="430"/>
      <c r="Q6" s="430"/>
      <c r="R6" s="430"/>
      <c r="S6" s="430"/>
      <c r="T6" s="430"/>
      <c r="U6" s="430"/>
      <c r="V6" s="431"/>
      <c r="W6" s="218"/>
      <c r="Y6" s="400"/>
      <c r="Z6" s="400"/>
      <c r="AA6" s="400"/>
    </row>
    <row r="7" spans="1:27" ht="5.4" customHeight="1">
      <c r="A7" s="217"/>
      <c r="B7" s="217"/>
      <c r="J7" s="218"/>
      <c r="K7" s="218"/>
      <c r="M7" s="217"/>
      <c r="N7" s="217"/>
      <c r="V7" s="218"/>
      <c r="W7" s="218"/>
    </row>
    <row r="8" spans="1:27" ht="23.4" customHeight="1">
      <c r="A8" s="217"/>
      <c r="B8" s="217"/>
      <c r="D8" s="219" t="s">
        <v>278</v>
      </c>
      <c r="E8" s="220" t="str">
        <f>IF(I10="","",VLOOKUP(I10,$AA$52:$AM$111,2,0))</f>
        <v>પટેલ બ્રિજેશકુમાર કાળાભાઈ</v>
      </c>
      <c r="F8" s="221"/>
      <c r="G8" s="221"/>
      <c r="H8" s="221"/>
      <c r="I8" s="221"/>
      <c r="J8" s="218"/>
      <c r="K8" s="218"/>
      <c r="M8" s="217"/>
      <c r="N8" s="217"/>
      <c r="P8" s="219" t="s">
        <v>278</v>
      </c>
      <c r="Q8" s="220" t="str">
        <f>IF(U10="","",VLOOKUP(U10,$AA$52:$AM$111,2,0))</f>
        <v/>
      </c>
      <c r="R8" s="221"/>
      <c r="S8" s="221"/>
      <c r="T8" s="221"/>
      <c r="U8" s="221"/>
      <c r="V8" s="218"/>
      <c r="W8" s="218"/>
      <c r="Y8" s="222" t="s">
        <v>279</v>
      </c>
      <c r="Z8" s="223" t="s">
        <v>280</v>
      </c>
    </row>
    <row r="9" spans="1:27" ht="5.4" customHeight="1">
      <c r="A9" s="217"/>
      <c r="B9" s="217"/>
      <c r="D9" s="221"/>
      <c r="E9" s="221"/>
      <c r="F9" s="221"/>
      <c r="G9" s="221"/>
      <c r="H9" s="221"/>
      <c r="I9" s="221"/>
      <c r="J9" s="218"/>
      <c r="K9" s="218"/>
      <c r="M9" s="217"/>
      <c r="N9" s="217"/>
      <c r="P9" s="221"/>
      <c r="Q9" s="221"/>
      <c r="R9" s="221"/>
      <c r="S9" s="221"/>
      <c r="T9" s="221"/>
      <c r="U9" s="221"/>
      <c r="V9" s="218"/>
      <c r="W9" s="218"/>
    </row>
    <row r="10" spans="1:27" ht="20.399999999999999" customHeight="1">
      <c r="A10" s="217"/>
      <c r="B10" s="217"/>
      <c r="D10" s="224" t="s">
        <v>28</v>
      </c>
      <c r="E10" s="225">
        <f>IF('Data Entry'!J2="","",'Data Entry'!J2)</f>
        <v>1</v>
      </c>
      <c r="F10" s="224" t="s">
        <v>29</v>
      </c>
      <c r="G10" s="220" t="str">
        <f>IF('Data Entry'!J3="","",'Data Entry'!J3)</f>
        <v>અ</v>
      </c>
      <c r="H10" s="226" t="s">
        <v>281</v>
      </c>
      <c r="I10" s="227">
        <v>1</v>
      </c>
      <c r="J10" s="218"/>
      <c r="K10" s="218"/>
      <c r="M10" s="217"/>
      <c r="N10" s="217"/>
      <c r="P10" s="224" t="s">
        <v>28</v>
      </c>
      <c r="Q10" s="225">
        <f>IF('Data Entry'!J2="","",'Data Entry'!J2)</f>
        <v>1</v>
      </c>
      <c r="R10" s="224" t="s">
        <v>29</v>
      </c>
      <c r="S10" s="220" t="str">
        <f>IF('Data Entry'!J3="","",'Data Entry'!J3)</f>
        <v>અ</v>
      </c>
      <c r="T10" s="226" t="s">
        <v>281</v>
      </c>
      <c r="U10" s="228">
        <v>2</v>
      </c>
      <c r="V10" s="218"/>
      <c r="W10" s="218"/>
      <c r="Y10" s="229" t="s">
        <v>282</v>
      </c>
      <c r="Z10" s="174" t="s">
        <v>283</v>
      </c>
    </row>
    <row r="11" spans="1:27" ht="6" customHeight="1">
      <c r="A11" s="217"/>
      <c r="B11" s="217"/>
      <c r="J11" s="218"/>
      <c r="K11" s="218"/>
      <c r="M11" s="217"/>
      <c r="N11" s="217"/>
      <c r="V11" s="218"/>
      <c r="W11" s="218"/>
    </row>
    <row r="12" spans="1:27" ht="20.399999999999999" customHeight="1">
      <c r="A12" s="217"/>
      <c r="B12" s="217"/>
      <c r="D12" s="224" t="s">
        <v>284</v>
      </c>
      <c r="E12" s="230">
        <f>IF(I10="","",VLOOKUP(I10,$AA$52:$AM$111,11,0))</f>
        <v>10251</v>
      </c>
      <c r="F12" s="231" t="s">
        <v>285</v>
      </c>
      <c r="G12" s="425" t="str">
        <f>IF(I10="","",VLOOKUP(I10,$AA$52:$AM$111,13,0))</f>
        <v>24060404501 1510001</v>
      </c>
      <c r="H12" s="425"/>
      <c r="I12" s="425"/>
      <c r="J12" s="218"/>
      <c r="K12" s="218"/>
      <c r="M12" s="217"/>
      <c r="N12" s="217"/>
      <c r="P12" s="224" t="s">
        <v>284</v>
      </c>
      <c r="Q12" s="230" t="str">
        <f>IF(U10="","",VLOOKUP(U10,$AA$52:$AM$111,11,0))</f>
        <v/>
      </c>
      <c r="R12" s="231" t="s">
        <v>285</v>
      </c>
      <c r="S12" s="425" t="str">
        <f>IF(U10="","",VLOOKUP(U10,$AA$52:$AM$111,13,0))</f>
        <v xml:space="preserve"> </v>
      </c>
      <c r="T12" s="425"/>
      <c r="U12" s="425"/>
      <c r="V12" s="218"/>
      <c r="W12" s="218"/>
      <c r="Y12" s="233" t="s">
        <v>286</v>
      </c>
      <c r="Z12" s="174" t="s">
        <v>283</v>
      </c>
    </row>
    <row r="13" spans="1:27" ht="6" customHeight="1">
      <c r="A13" s="217"/>
      <c r="B13" s="217"/>
      <c r="D13" s="224"/>
      <c r="E13" s="230"/>
      <c r="F13" s="231"/>
      <c r="G13" s="232"/>
      <c r="H13" s="232"/>
      <c r="I13" s="232"/>
      <c r="J13" s="218"/>
      <c r="K13" s="218"/>
      <c r="M13" s="217"/>
      <c r="N13" s="217"/>
      <c r="P13" s="224"/>
      <c r="Q13" s="230"/>
      <c r="R13" s="231"/>
      <c r="S13" s="232"/>
      <c r="T13" s="232"/>
      <c r="U13" s="232"/>
      <c r="V13" s="218"/>
      <c r="W13" s="218"/>
      <c r="Y13" s="183"/>
      <c r="Z13" s="234"/>
    </row>
    <row r="14" spans="1:27" ht="20.399999999999999" customHeight="1">
      <c r="A14" s="217"/>
      <c r="B14" s="217"/>
      <c r="D14" s="224" t="s">
        <v>287</v>
      </c>
      <c r="E14" s="436">
        <f>IF(I10="","",VLOOKUP(I10,$AA$52:$AM$111,12,0))</f>
        <v>40544</v>
      </c>
      <c r="F14" s="436"/>
      <c r="G14" s="232"/>
      <c r="H14" s="232"/>
      <c r="I14" s="232"/>
      <c r="J14" s="218"/>
      <c r="K14" s="218"/>
      <c r="M14" s="217"/>
      <c r="N14" s="217"/>
      <c r="P14" s="224" t="s">
        <v>287</v>
      </c>
      <c r="Q14" s="436" t="str">
        <f>IF(U10="","",VLOOKUP(U10,$AA$52:$AM$111,12,0))</f>
        <v/>
      </c>
      <c r="R14" s="436"/>
      <c r="S14" s="232"/>
      <c r="T14" s="232"/>
      <c r="U14" s="232"/>
      <c r="V14" s="218"/>
      <c r="W14" s="218"/>
      <c r="Y14" s="183"/>
      <c r="Z14" s="234"/>
    </row>
    <row r="15" spans="1:27" ht="19.8" customHeight="1">
      <c r="A15" s="217"/>
      <c r="B15" s="217"/>
      <c r="J15" s="218"/>
      <c r="K15" s="218"/>
      <c r="M15" s="217"/>
      <c r="N15" s="217"/>
      <c r="V15" s="218"/>
      <c r="W15" s="218"/>
    </row>
    <row r="16" spans="1:27" ht="54" customHeight="1">
      <c r="A16" s="217"/>
      <c r="B16" s="217"/>
      <c r="C16" s="235" t="s">
        <v>17</v>
      </c>
      <c r="D16" s="235" t="s">
        <v>288</v>
      </c>
      <c r="E16" s="235" t="s">
        <v>289</v>
      </c>
      <c r="F16" s="236" t="s">
        <v>290</v>
      </c>
      <c r="G16" s="236" t="s">
        <v>291</v>
      </c>
      <c r="H16" s="437" t="s">
        <v>292</v>
      </c>
      <c r="I16" s="438"/>
      <c r="J16" s="218"/>
      <c r="K16" s="218"/>
      <c r="M16" s="217"/>
      <c r="N16" s="217"/>
      <c r="O16" s="235" t="s">
        <v>17</v>
      </c>
      <c r="P16" s="235" t="s">
        <v>288</v>
      </c>
      <c r="Q16" s="235" t="s">
        <v>289</v>
      </c>
      <c r="R16" s="236" t="s">
        <v>290</v>
      </c>
      <c r="S16" s="236" t="s">
        <v>291</v>
      </c>
      <c r="T16" s="437" t="s">
        <v>292</v>
      </c>
      <c r="U16" s="438"/>
      <c r="V16" s="218"/>
      <c r="W16" s="218"/>
      <c r="Z16" s="21" t="str">
        <f>E10&amp;Z4</f>
        <v>1</v>
      </c>
    </row>
    <row r="17" spans="1:34" ht="40.049999999999997" customHeight="1">
      <c r="A17" s="217"/>
      <c r="B17" s="217"/>
      <c r="C17" s="237">
        <v>1</v>
      </c>
      <c r="D17" s="1" t="s">
        <v>293</v>
      </c>
      <c r="E17" s="238">
        <f>IF($Z$8="હા",100,"")</f>
        <v>100</v>
      </c>
      <c r="F17" s="238">
        <f>IF($Z$8="હા",IF(I10="","",VLOOKUP(I10,$AA$52:$AM$111,3,0)),"")</f>
        <v>73</v>
      </c>
      <c r="G17" s="238" t="str">
        <f>IF(I10="","",VLOOKUP(I10,$AA$52:$AM$111,4,0))</f>
        <v>B</v>
      </c>
      <c r="H17" s="439" t="str">
        <f>IF(G17="A","અભ્યાસ ઉત્તમ",IF(G17="B","અભ્યાસ સારો",IF(G17="C","અભ્યાસ સારો",IF(G17="D","અભ્યાસ મધ્યમ",IF(G17="E","અભ્યાસ નબળો","")))))</f>
        <v>અભ્યાસ સારો</v>
      </c>
      <c r="I17" s="440"/>
      <c r="J17" s="218"/>
      <c r="K17" s="218"/>
      <c r="M17" s="217"/>
      <c r="N17" s="217"/>
      <c r="O17" s="237">
        <v>1</v>
      </c>
      <c r="P17" s="1" t="s">
        <v>293</v>
      </c>
      <c r="Q17" s="238">
        <f>IF($Z$8="હા",100,"")</f>
        <v>100</v>
      </c>
      <c r="R17" s="238">
        <f>IF($Z$8="હા",IF(U10="","",VLOOKUP(U10,$AA$52:$AM$111,3,0)),"")</f>
        <v>0</v>
      </c>
      <c r="S17" s="238" t="str">
        <f>IF(U10="","",VLOOKUP(U10,$AA$52:$AM$111,4,0))</f>
        <v>E</v>
      </c>
      <c r="T17" s="439" t="str">
        <f>IF(S17="A","અભ્યાસ ઉત્તમ",IF(S17="B","અભ્યાસ સારો",IF(S17="C","અભ્યાસ સારો",IF(S17="D","અભ્યાસ મધ્યમ",IF(S17="E","અભ્યાસ નબળો","")))))</f>
        <v>અભ્યાસ નબળો</v>
      </c>
      <c r="U17" s="440"/>
      <c r="V17" s="218"/>
      <c r="W17" s="218"/>
    </row>
    <row r="18" spans="1:34" ht="40.049999999999997" customHeight="1">
      <c r="A18" s="217"/>
      <c r="B18" s="217"/>
      <c r="C18" s="237">
        <v>2</v>
      </c>
      <c r="D18" s="1" t="s">
        <v>294</v>
      </c>
      <c r="E18" s="238">
        <f t="shared" ref="E18:E19" si="0">IF($Z$8="હા",100,"")</f>
        <v>100</v>
      </c>
      <c r="F18" s="238">
        <f>IF($Z$8="હા",IF(I10="","",VLOOKUP(I10,$AA$52:$AM$111,5,0)),"")</f>
        <v>67</v>
      </c>
      <c r="G18" s="238" t="str">
        <f>IF(I10="","",VLOOKUP(I10,$AA$52:$AM$111,6,0))</f>
        <v>B</v>
      </c>
      <c r="H18" s="439" t="str">
        <f>IF(G18="A","અભ્યાસ ઉત્તમ",IF(G18="B","અભ્યાસ સારો",IF(G18="C","અભ્યાસ સારો",IF(G18="D","અભ્યાસ મધ્યમ",IF(G18="E","અભ્યાસ નબળો","")))))</f>
        <v>અભ્યાસ સારો</v>
      </c>
      <c r="I18" s="440"/>
      <c r="J18" s="218"/>
      <c r="K18" s="218"/>
      <c r="M18" s="217"/>
      <c r="N18" s="217"/>
      <c r="O18" s="237">
        <v>2</v>
      </c>
      <c r="P18" s="1" t="s">
        <v>294</v>
      </c>
      <c r="Q18" s="238">
        <f t="shared" ref="Q18:Q19" si="1">IF($Z$8="હા",100,"")</f>
        <v>100</v>
      </c>
      <c r="R18" s="238">
        <f>IF($Z$8="હા",IF(U10="","",VLOOKUP(U10,$AA$52:$AM$111,5,0)),"")</f>
        <v>0</v>
      </c>
      <c r="S18" s="238" t="str">
        <f>IF(U10="","",VLOOKUP(U10,$AA$52:$AM$111,6,0))</f>
        <v>E</v>
      </c>
      <c r="T18" s="439" t="str">
        <f>IF(S18="A","અભ્યાસ ઉત્તમ",IF(S18="B","અભ્યાસ સારો",IF(S18="C","અભ્યાસ સારો",IF(S18="D","અભ્યાસ મધ્યમ",IF(S18="E","અભ્યાસ નબળો","")))))</f>
        <v>અભ્યાસ નબળો</v>
      </c>
      <c r="U18" s="440"/>
      <c r="V18" s="218"/>
      <c r="W18" s="218"/>
      <c r="AH18" s="154"/>
    </row>
    <row r="19" spans="1:34" ht="40.049999999999997" customHeight="1">
      <c r="A19" s="217"/>
      <c r="B19" s="217"/>
      <c r="C19" s="237">
        <v>3</v>
      </c>
      <c r="D19" s="239" t="s">
        <v>295</v>
      </c>
      <c r="E19" s="238">
        <f t="shared" si="0"/>
        <v>100</v>
      </c>
      <c r="F19" s="238">
        <f>IF($Z$8="હા",IF(I10="","",VLOOKUP(I10,$AA$52:$AM$111,7,0)),"")</f>
        <v>82</v>
      </c>
      <c r="G19" s="238" t="str">
        <f>IF(I10="","",VLOOKUP(I10,$AA$52:$AM$111,8,0))</f>
        <v>A</v>
      </c>
      <c r="H19" s="439" t="str">
        <f>IF(G19="A","અભ્યાસ ઉત્તમ",IF(G19="B","અભ્યાસ સારો",IF(G19="C","અભ્યાસ સારો",IF(G19="D","અભ્યાસ મધ્યમ",IF(G19="E","અભ્યાસ નબળો","")))))</f>
        <v>અભ્યાસ ઉત્તમ</v>
      </c>
      <c r="I19" s="440"/>
      <c r="J19" s="218"/>
      <c r="K19" s="218"/>
      <c r="M19" s="217"/>
      <c r="N19" s="217"/>
      <c r="O19" s="237">
        <v>3</v>
      </c>
      <c r="P19" s="239" t="s">
        <v>295</v>
      </c>
      <c r="Q19" s="238">
        <f t="shared" si="1"/>
        <v>100</v>
      </c>
      <c r="R19" s="238">
        <f>IF($Z$8="હા",IF(U10="","",VLOOKUP(U10,$AA$52:$AM$111,7,0)),"")</f>
        <v>0</v>
      </c>
      <c r="S19" s="238" t="str">
        <f>IF(U10="","",VLOOKUP(U10,$AA$52:$AM$111,8,0))</f>
        <v>E</v>
      </c>
      <c r="T19" s="439" t="str">
        <f>IF(S19="A","અભ્યાસ ઉત્તમ",IF(S19="B","અભ્યાસ સારો",IF(S19="C","અભ્યાસ સારો",IF(S19="D","અભ્યાસ મધ્યમ",IF(S19="E","અભ્યાસ નબળો","")))))</f>
        <v>અભ્યાસ નબળો</v>
      </c>
      <c r="U19" s="440"/>
      <c r="V19" s="218"/>
      <c r="W19" s="218"/>
    </row>
    <row r="20" spans="1:34" ht="40.049999999999997" customHeight="1">
      <c r="A20" s="217"/>
      <c r="B20" s="217"/>
      <c r="C20" s="432" t="s">
        <v>296</v>
      </c>
      <c r="D20" s="433"/>
      <c r="E20" s="240">
        <f>IF($Z$8="હા",SUM(E17:E19),"")</f>
        <v>300</v>
      </c>
      <c r="F20" s="240">
        <f>IF($Z$8="હા",IF(I10="","",VLOOKUP(I10,$AA$52:$AM$111,9,0)),"")</f>
        <v>222</v>
      </c>
      <c r="G20" s="240" t="str">
        <f>IF(I10="","",VLOOKUP(I10,$AA$52:$AM$111,10,0))</f>
        <v>B</v>
      </c>
      <c r="H20" s="434" t="str">
        <f>IF(G20="A","એકંદરે અભ્યાસ ઉત્તમ",IF(G20="B","એકંદરે અભ્યાસ સારો",IF(G20="C","એકંદરે અભ્યાસ સારો",IF(G20="D","એકંદરે અભ્યાસ મધ્યમ",IF(G20="E","એકંદરે અભ્યાસ નબળો","")))))</f>
        <v>એકંદરે અભ્યાસ સારો</v>
      </c>
      <c r="I20" s="435"/>
      <c r="J20" s="218"/>
      <c r="K20" s="218"/>
      <c r="M20" s="217"/>
      <c r="N20" s="217"/>
      <c r="O20" s="432" t="s">
        <v>296</v>
      </c>
      <c r="P20" s="433"/>
      <c r="Q20" s="240">
        <f>IF($Z$8="હા",SUM(Q17:Q19),"")</f>
        <v>300</v>
      </c>
      <c r="R20" s="240">
        <f>IF($Z$8="હા",IF(U10="","",VLOOKUP(U10,$AA$52:$AM$111,9,0)),"")</f>
        <v>0</v>
      </c>
      <c r="S20" s="240" t="str">
        <f>IF(U10="","",VLOOKUP(U10,$AA$52:$AM$111,10,0))</f>
        <v>E</v>
      </c>
      <c r="T20" s="434" t="str">
        <f>IF(S20="A","એકંદરે અભ્યાસ ઉત્તમ",IF(S20="B","એકંદરે અભ્યાસ સારો",IF(S20="C","એકંદરે અભ્યાસ સારો",IF(S20="D","એકંદરે અભ્યાસ મધ્યમ",IF(S20="E","એકંદરે અભ્યાસ નબળો","")))))</f>
        <v>એકંદરે અભ્યાસ નબળો</v>
      </c>
      <c r="U20" s="435"/>
      <c r="V20" s="218"/>
      <c r="W20" s="218"/>
    </row>
    <row r="21" spans="1:34" ht="40.049999999999997" customHeight="1">
      <c r="A21" s="217"/>
      <c r="B21" s="217"/>
      <c r="C21" s="443" t="s">
        <v>297</v>
      </c>
      <c r="D21" s="443"/>
      <c r="E21" s="444">
        <f>IF($Z$8="હા",IFERROR(F20/E20,""),"")</f>
        <v>0.74</v>
      </c>
      <c r="F21" s="445"/>
      <c r="G21" s="241" t="s">
        <v>298</v>
      </c>
      <c r="H21" s="441" t="str">
        <f>IF(AND(Z10="હા",E21&gt;20%),"પાસ",IF(I10="","",IF(COUNTIF(G17:G19,"E")&gt;1,"વર્ગ બઢતી","પાસ")))</f>
        <v>પાસ</v>
      </c>
      <c r="I21" s="442"/>
      <c r="J21" s="218"/>
      <c r="K21" s="218"/>
      <c r="M21" s="217"/>
      <c r="N21" s="217"/>
      <c r="O21" s="443" t="s">
        <v>297</v>
      </c>
      <c r="P21" s="443"/>
      <c r="Q21" s="444">
        <f>IF($Z$8="હા",IFERROR(R20/Q20,""),"")</f>
        <v>0</v>
      </c>
      <c r="R21" s="445"/>
      <c r="S21" s="241" t="s">
        <v>298</v>
      </c>
      <c r="T21" s="441" t="str">
        <f>IF(AND(Z12="હા",Q21&gt;20%),"પાસ",IF(U10="","",IF(COUNTIF(S17:S19,"E")&gt;1,"વર્ગ બઢતી","પાસ")))</f>
        <v>વર્ગ બઢતી</v>
      </c>
      <c r="U21" s="442"/>
      <c r="V21" s="218"/>
      <c r="W21" s="218"/>
    </row>
    <row r="22" spans="1:34" ht="6.6" customHeight="1">
      <c r="A22" s="217"/>
      <c r="B22" s="217"/>
      <c r="J22" s="218"/>
      <c r="K22" s="218"/>
      <c r="M22" s="217"/>
      <c r="N22" s="217"/>
      <c r="V22" s="218"/>
      <c r="W22" s="218"/>
    </row>
    <row r="23" spans="1:34" ht="27.6" thickBot="1">
      <c r="A23" s="217"/>
      <c r="B23" s="217"/>
      <c r="C23" s="446" t="s">
        <v>299</v>
      </c>
      <c r="D23" s="446"/>
      <c r="E23" s="220" t="str">
        <f>IF('Data Entry'!D2="","",'Data Entry'!D2)</f>
        <v>કુવાદરા</v>
      </c>
      <c r="F23" s="396" t="s">
        <v>300</v>
      </c>
      <c r="G23" s="396"/>
      <c r="H23" s="242"/>
      <c r="I23" s="243"/>
      <c r="J23" s="218"/>
      <c r="K23" s="218"/>
      <c r="M23" s="217"/>
      <c r="N23" s="217"/>
      <c r="O23" s="446" t="s">
        <v>299</v>
      </c>
      <c r="P23" s="446"/>
      <c r="Q23" s="220" t="str">
        <f>IF('Data Entry'!D2="","",'Data Entry'!D2)</f>
        <v>કુવાદરા</v>
      </c>
      <c r="R23" s="396" t="s">
        <v>300</v>
      </c>
      <c r="S23" s="396"/>
      <c r="T23" s="242"/>
      <c r="U23" s="243"/>
      <c r="V23" s="218"/>
      <c r="W23" s="218"/>
    </row>
    <row r="24" spans="1:34" ht="6" customHeight="1">
      <c r="A24" s="217"/>
      <c r="B24" s="217"/>
      <c r="C24" s="221"/>
      <c r="E24" s="221"/>
      <c r="F24" s="221"/>
      <c r="G24" s="221"/>
      <c r="H24" s="221"/>
      <c r="I24" s="221"/>
      <c r="J24" s="218"/>
      <c r="K24" s="218"/>
      <c r="M24" s="217"/>
      <c r="N24" s="217"/>
      <c r="O24" s="221"/>
      <c r="Q24" s="221"/>
      <c r="R24" s="221"/>
      <c r="S24" s="221"/>
      <c r="T24" s="221"/>
      <c r="U24" s="221"/>
      <c r="V24" s="218"/>
      <c r="W24" s="218"/>
    </row>
    <row r="25" spans="1:34" ht="27">
      <c r="A25" s="217"/>
      <c r="B25" s="217"/>
      <c r="C25" s="446" t="s">
        <v>60</v>
      </c>
      <c r="D25" s="446"/>
      <c r="E25" s="447">
        <f>IF('Data Entry'!B4="","",'Data Entry'!B4)</f>
        <v>45447</v>
      </c>
      <c r="F25" s="447"/>
      <c r="G25" s="447"/>
      <c r="H25" s="221"/>
      <c r="I25" s="221"/>
      <c r="J25" s="218"/>
      <c r="K25" s="218"/>
      <c r="M25" s="217"/>
      <c r="N25" s="217"/>
      <c r="O25" s="446" t="s">
        <v>60</v>
      </c>
      <c r="P25" s="446"/>
      <c r="Q25" s="447">
        <f>IF('Data Entry'!B4="","",'Data Entry'!B4)</f>
        <v>45447</v>
      </c>
      <c r="R25" s="447"/>
      <c r="S25" s="447"/>
      <c r="T25" s="221"/>
      <c r="U25" s="221"/>
      <c r="V25" s="218"/>
      <c r="W25" s="218"/>
    </row>
    <row r="26" spans="1:34" ht="13.95" customHeight="1">
      <c r="A26" s="217"/>
      <c r="B26" s="217"/>
      <c r="D26" s="221"/>
      <c r="E26" s="221"/>
      <c r="F26" s="221"/>
      <c r="G26" s="221"/>
      <c r="H26" s="221"/>
      <c r="I26" s="221"/>
      <c r="J26" s="218"/>
      <c r="K26" s="218"/>
      <c r="M26" s="217"/>
      <c r="N26" s="217"/>
      <c r="P26" s="221"/>
      <c r="Q26" s="221"/>
      <c r="R26" s="221"/>
      <c r="S26" s="221"/>
      <c r="T26" s="221"/>
      <c r="U26" s="221"/>
      <c r="V26" s="218"/>
      <c r="W26" s="218"/>
    </row>
    <row r="27" spans="1:34" ht="37.799999999999997" customHeight="1" thickBot="1">
      <c r="A27" s="217"/>
      <c r="B27" s="217"/>
      <c r="D27" s="221"/>
      <c r="E27" s="221"/>
      <c r="F27" s="221"/>
      <c r="G27" s="221"/>
      <c r="H27" s="221"/>
      <c r="I27" s="221"/>
      <c r="J27" s="218"/>
      <c r="K27" s="218"/>
      <c r="M27" s="217"/>
      <c r="N27" s="217"/>
      <c r="P27" s="221"/>
      <c r="Q27" s="221"/>
      <c r="R27" s="221"/>
      <c r="S27" s="221"/>
      <c r="T27" s="221"/>
      <c r="U27" s="221"/>
      <c r="V27" s="218"/>
      <c r="W27" s="218"/>
    </row>
    <row r="28" spans="1:34" ht="27.6" thickTop="1">
      <c r="A28" s="217"/>
      <c r="B28" s="217"/>
      <c r="D28" s="449" t="s">
        <v>301</v>
      </c>
      <c r="E28" s="449"/>
      <c r="F28" s="221"/>
      <c r="G28" s="450" t="s">
        <v>302</v>
      </c>
      <c r="H28" s="450"/>
      <c r="I28" s="450"/>
      <c r="J28" s="218"/>
      <c r="K28" s="218"/>
      <c r="M28" s="217"/>
      <c r="N28" s="217"/>
      <c r="P28" s="449" t="s">
        <v>301</v>
      </c>
      <c r="Q28" s="449"/>
      <c r="R28" s="221"/>
      <c r="S28" s="450" t="s">
        <v>302</v>
      </c>
      <c r="T28" s="450"/>
      <c r="U28" s="450"/>
      <c r="V28" s="218"/>
      <c r="W28" s="218"/>
    </row>
    <row r="29" spans="1:34" ht="18">
      <c r="A29" s="217"/>
      <c r="B29" s="451" t="str">
        <f>"નોંધ :- નવા શૈક્ષણિક વર્ષમાં શાળા તારીખ :-"&amp;'Data Entry'!Q2&amp;" અને સમય :-"&amp;'Data Entry'!T2&amp;" વાગે ઉઘડશે."</f>
        <v>નોંધ :- નવા શૈક્ષણિક વર્ષમાં શાળા તારીખ :-09-06-2025 અને સમય :-07:00 AM વાગે ઉઘડશે.</v>
      </c>
      <c r="C29" s="452"/>
      <c r="D29" s="452"/>
      <c r="E29" s="452"/>
      <c r="F29" s="452"/>
      <c r="G29" s="452"/>
      <c r="H29" s="452"/>
      <c r="I29" s="452"/>
      <c r="J29" s="453"/>
      <c r="K29" s="218"/>
      <c r="M29" s="217"/>
      <c r="N29" s="451" t="str">
        <f>"નોંધ :- નવા શૈક્ષણિક વર્ષમાં શાળા તારીખ :-"&amp;'Data Entry'!Q2&amp;" અને સમય :-"&amp;'Data Entry'!T2&amp;" વાગે ઉઘડશે."</f>
        <v>નોંધ :- નવા શૈક્ષણિક વર્ષમાં શાળા તારીખ :-09-06-2025 અને સમય :-07:00 AM વાગે ઉઘડશે.</v>
      </c>
      <c r="O29" s="452"/>
      <c r="P29" s="452"/>
      <c r="Q29" s="452"/>
      <c r="R29" s="452"/>
      <c r="S29" s="452"/>
      <c r="T29" s="452"/>
      <c r="U29" s="452"/>
      <c r="V29" s="453"/>
      <c r="W29" s="218"/>
    </row>
    <row r="30" spans="1:34" ht="5.4" customHeight="1">
      <c r="A30" s="244"/>
      <c r="B30" s="245"/>
      <c r="C30" s="245"/>
      <c r="D30" s="245"/>
      <c r="E30" s="245"/>
      <c r="F30" s="245"/>
      <c r="G30" s="245"/>
      <c r="H30" s="245"/>
      <c r="I30" s="245"/>
      <c r="J30" s="245"/>
      <c r="K30" s="246"/>
      <c r="M30" s="244"/>
      <c r="N30" s="245"/>
      <c r="O30" s="245"/>
      <c r="P30" s="245"/>
      <c r="Q30" s="245"/>
      <c r="R30" s="245"/>
      <c r="S30" s="245"/>
      <c r="T30" s="245"/>
      <c r="U30" s="245"/>
      <c r="V30" s="245"/>
      <c r="W30" s="246"/>
    </row>
    <row r="50" spans="25:39">
      <c r="AA50" s="247">
        <v>1</v>
      </c>
      <c r="AB50" s="247">
        <v>2</v>
      </c>
      <c r="AC50" s="247">
        <v>3</v>
      </c>
      <c r="AD50" s="247">
        <v>4</v>
      </c>
      <c r="AE50" s="247">
        <v>5</v>
      </c>
      <c r="AF50" s="247">
        <v>6</v>
      </c>
      <c r="AG50" s="247">
        <v>7</v>
      </c>
      <c r="AH50" s="247">
        <v>8</v>
      </c>
      <c r="AI50" s="247">
        <v>9</v>
      </c>
      <c r="AJ50" s="247">
        <v>10</v>
      </c>
      <c r="AK50" s="247">
        <v>11</v>
      </c>
      <c r="AL50" s="247">
        <v>12</v>
      </c>
      <c r="AM50" s="247">
        <v>13</v>
      </c>
    </row>
    <row r="51" spans="25:39" ht="54">
      <c r="Y51" s="22"/>
      <c r="Z51" s="22"/>
      <c r="AA51" s="248" t="s">
        <v>303</v>
      </c>
      <c r="AB51" s="248" t="s">
        <v>18</v>
      </c>
      <c r="AC51" s="448" t="s">
        <v>293</v>
      </c>
      <c r="AD51" s="448"/>
      <c r="AE51" s="448" t="s">
        <v>294</v>
      </c>
      <c r="AF51" s="448"/>
      <c r="AG51" s="448" t="s">
        <v>304</v>
      </c>
      <c r="AH51" s="448"/>
      <c r="AI51" s="448" t="s">
        <v>98</v>
      </c>
      <c r="AJ51" s="448"/>
      <c r="AK51" s="249" t="s">
        <v>19</v>
      </c>
      <c r="AL51" s="250" t="s">
        <v>20</v>
      </c>
      <c r="AM51" s="250" t="s">
        <v>305</v>
      </c>
    </row>
    <row r="52" spans="25:39">
      <c r="AA52" s="251">
        <f>IF('Data Entry'!A8="","",'Data Entry'!A8)</f>
        <v>1</v>
      </c>
      <c r="AB52" s="251" t="str">
        <f>IF('Data Entry'!B8="","",'Data Entry'!B8)</f>
        <v>પટેલ બ્રિજેશકુમાર કાળાભાઈ</v>
      </c>
      <c r="AC52" s="251">
        <f>IF('D2 BHASHA PARYAVARAN'!AC4="","",'D2 BHASHA PARYAVARAN'!AC4)</f>
        <v>73</v>
      </c>
      <c r="AD52" s="251" t="str">
        <f>IF('D2 BHASHA PARYAVARAN'!AD4="","",'D2 BHASHA PARYAVARAN'!AD4)</f>
        <v>B</v>
      </c>
      <c r="AE52" s="251">
        <f>IF('D2 GANIT'!AC4="","",'D2 GANIT'!AC4)</f>
        <v>67</v>
      </c>
      <c r="AF52" s="251" t="str">
        <f>IF('D2 GANIT'!AD4="","",'D2 GANIT'!AD4)</f>
        <v>B</v>
      </c>
      <c r="AG52" s="251">
        <f>IF('VYAKTITV VIKAS'!R4="","",'VYAKTITV VIKAS'!R4)</f>
        <v>82</v>
      </c>
      <c r="AH52" s="251" t="str">
        <f>IF('VYAKTITV VIKAS'!S4="","",'VYAKTITV VIKAS'!S4)</f>
        <v>A</v>
      </c>
      <c r="AI52" s="251">
        <f>IF(AA52="","",(AC52+AE52+AG52))</f>
        <v>222</v>
      </c>
      <c r="AJ52" s="251" t="str">
        <f>IF(AA52="","",IF(AI52&gt;=240,"A",IF(AI52&gt;=195,"B",IF(AI52&gt;=150,"C",IF(AI52&gt;=105,"D",IF(AI52&lt;=104,"E"))))))</f>
        <v>B</v>
      </c>
      <c r="AK52" s="251">
        <f>IF('Data Entry'!C8="","",'Data Entry'!C8)</f>
        <v>10251</v>
      </c>
      <c r="AL52" s="252">
        <f>IF('Data Entry'!D8="","",'Data Entry'!D8)</f>
        <v>40544</v>
      </c>
      <c r="AM52" s="251" t="str">
        <f>IF('Data Entry'!M8="","",'Data Entry'!M8)</f>
        <v>24060404501 1510001</v>
      </c>
    </row>
    <row r="53" spans="25:39">
      <c r="AA53" s="251">
        <f>IF('Data Entry'!A9="","",'Data Entry'!A9)</f>
        <v>2</v>
      </c>
      <c r="AB53" s="251" t="str">
        <f>IF('Data Entry'!B9="","",'Data Entry'!B9)</f>
        <v/>
      </c>
      <c r="AC53" s="251">
        <f>IF('D2 BHASHA PARYAVARAN'!AC5="","",'D2 BHASHA PARYAVARAN'!AC5)</f>
        <v>0</v>
      </c>
      <c r="AD53" s="251" t="str">
        <f>IF('D2 BHASHA PARYAVARAN'!AD5="","",'D2 BHASHA PARYAVARAN'!AD5)</f>
        <v>E</v>
      </c>
      <c r="AE53" s="251">
        <f>IF('D2 GANIT'!AC5="","",'D2 GANIT'!AC5)</f>
        <v>0</v>
      </c>
      <c r="AF53" s="251" t="str">
        <f>IF('D2 GANIT'!AD5="","",'D2 GANIT'!AD5)</f>
        <v>E</v>
      </c>
      <c r="AG53" s="251">
        <f>IF('VYAKTITV VIKAS'!R5="","",'VYAKTITV VIKAS'!R5)</f>
        <v>0</v>
      </c>
      <c r="AH53" s="251" t="str">
        <f>IF('VYAKTITV VIKAS'!S5="","",'VYAKTITV VIKAS'!S5)</f>
        <v>E</v>
      </c>
      <c r="AI53" s="251">
        <f t="shared" ref="AI53:AI111" si="2">IF(AA53="","",(AC53+AE53+AG53))</f>
        <v>0</v>
      </c>
      <c r="AJ53" s="251" t="str">
        <f t="shared" ref="AJ53:AJ111" si="3">IF(AA53="","",IF(AI53&gt;=240,"A",IF(AI53&gt;=195,"B",IF(AI53&gt;=150,"C",IF(AI53&gt;=105,"D",IF(AI53&lt;=104,"E"))))))</f>
        <v>E</v>
      </c>
      <c r="AK53" s="251" t="str">
        <f>IF('Data Entry'!C9="","",'Data Entry'!C9)</f>
        <v/>
      </c>
      <c r="AL53" s="252" t="str">
        <f>IF('Data Entry'!D9="","",'Data Entry'!D9)</f>
        <v/>
      </c>
      <c r="AM53" s="251" t="str">
        <f>IF('Data Entry'!M9="","",'Data Entry'!M9)</f>
        <v xml:space="preserve"> </v>
      </c>
    </row>
    <row r="54" spans="25:39">
      <c r="AA54" s="251">
        <f>IF('Data Entry'!A10="","",'Data Entry'!A10)</f>
        <v>3</v>
      </c>
      <c r="AB54" s="251" t="str">
        <f>IF('Data Entry'!B10="","",'Data Entry'!B10)</f>
        <v/>
      </c>
      <c r="AC54" s="251">
        <f>IF('D2 BHASHA PARYAVARAN'!AC6="","",'D2 BHASHA PARYAVARAN'!AC6)</f>
        <v>0</v>
      </c>
      <c r="AD54" s="251" t="str">
        <f>IF('D2 BHASHA PARYAVARAN'!AD6="","",'D2 BHASHA PARYAVARAN'!AD6)</f>
        <v>E</v>
      </c>
      <c r="AE54" s="251">
        <f>IF('D2 GANIT'!AC6="","",'D2 GANIT'!AC6)</f>
        <v>0</v>
      </c>
      <c r="AF54" s="251" t="str">
        <f>IF('D2 GANIT'!AD6="","",'D2 GANIT'!AD6)</f>
        <v>E</v>
      </c>
      <c r="AG54" s="251">
        <f>IF('VYAKTITV VIKAS'!R6="","",'VYAKTITV VIKAS'!R6)</f>
        <v>0</v>
      </c>
      <c r="AH54" s="251" t="str">
        <f>IF('VYAKTITV VIKAS'!S6="","",'VYAKTITV VIKAS'!S6)</f>
        <v>E</v>
      </c>
      <c r="AI54" s="251">
        <f t="shared" si="2"/>
        <v>0</v>
      </c>
      <c r="AJ54" s="251" t="str">
        <f t="shared" si="3"/>
        <v>E</v>
      </c>
      <c r="AK54" s="251" t="str">
        <f>IF('Data Entry'!C10="","",'Data Entry'!C10)</f>
        <v/>
      </c>
      <c r="AL54" s="252" t="str">
        <f>IF('Data Entry'!D10="","",'Data Entry'!D10)</f>
        <v/>
      </c>
      <c r="AM54" s="251" t="str">
        <f>IF('Data Entry'!M10="","",'Data Entry'!M10)</f>
        <v xml:space="preserve"> </v>
      </c>
    </row>
    <row r="55" spans="25:39">
      <c r="AA55" s="251">
        <f>IF('Data Entry'!A11="","",'Data Entry'!A11)</f>
        <v>4</v>
      </c>
      <c r="AB55" s="251" t="str">
        <f>IF('Data Entry'!B11="","",'Data Entry'!B11)</f>
        <v/>
      </c>
      <c r="AC55" s="251">
        <f>IF('D2 BHASHA PARYAVARAN'!AC7="","",'D2 BHASHA PARYAVARAN'!AC7)</f>
        <v>0</v>
      </c>
      <c r="AD55" s="251" t="str">
        <f>IF('D2 BHASHA PARYAVARAN'!AD7="","",'D2 BHASHA PARYAVARAN'!AD7)</f>
        <v>E</v>
      </c>
      <c r="AE55" s="251">
        <f>IF('D2 GANIT'!AC7="","",'D2 GANIT'!AC7)</f>
        <v>0</v>
      </c>
      <c r="AF55" s="251" t="str">
        <f>IF('D2 GANIT'!AD7="","",'D2 GANIT'!AD7)</f>
        <v>E</v>
      </c>
      <c r="AG55" s="251">
        <f>IF('VYAKTITV VIKAS'!R7="","",'VYAKTITV VIKAS'!R7)</f>
        <v>0</v>
      </c>
      <c r="AH55" s="251" t="str">
        <f>IF('VYAKTITV VIKAS'!S7="","",'VYAKTITV VIKAS'!S7)</f>
        <v>E</v>
      </c>
      <c r="AI55" s="251">
        <f t="shared" si="2"/>
        <v>0</v>
      </c>
      <c r="AJ55" s="251" t="str">
        <f t="shared" si="3"/>
        <v>E</v>
      </c>
      <c r="AK55" s="251" t="str">
        <f>IF('Data Entry'!C11="","",'Data Entry'!C11)</f>
        <v/>
      </c>
      <c r="AL55" s="252" t="str">
        <f>IF('Data Entry'!D11="","",'Data Entry'!D11)</f>
        <v/>
      </c>
      <c r="AM55" s="251" t="str">
        <f>IF('Data Entry'!M11="","",'Data Entry'!M11)</f>
        <v xml:space="preserve"> </v>
      </c>
    </row>
    <row r="56" spans="25:39">
      <c r="AA56" s="251">
        <f>IF('Data Entry'!A12="","",'Data Entry'!A12)</f>
        <v>5</v>
      </c>
      <c r="AB56" s="251" t="str">
        <f>IF('Data Entry'!B12="","",'Data Entry'!B12)</f>
        <v/>
      </c>
      <c r="AC56" s="251">
        <f>IF('D2 BHASHA PARYAVARAN'!AC8="","",'D2 BHASHA PARYAVARAN'!AC8)</f>
        <v>0</v>
      </c>
      <c r="AD56" s="251" t="str">
        <f>IF('D2 BHASHA PARYAVARAN'!AD8="","",'D2 BHASHA PARYAVARAN'!AD8)</f>
        <v>E</v>
      </c>
      <c r="AE56" s="251">
        <f>IF('D2 GANIT'!AC8="","",'D2 GANIT'!AC8)</f>
        <v>0</v>
      </c>
      <c r="AF56" s="251" t="str">
        <f>IF('D2 GANIT'!AD8="","",'D2 GANIT'!AD8)</f>
        <v>E</v>
      </c>
      <c r="AG56" s="251">
        <f>IF('VYAKTITV VIKAS'!R8="","",'VYAKTITV VIKAS'!R8)</f>
        <v>0</v>
      </c>
      <c r="AH56" s="251" t="str">
        <f>IF('VYAKTITV VIKAS'!S8="","",'VYAKTITV VIKAS'!S8)</f>
        <v>E</v>
      </c>
      <c r="AI56" s="251">
        <f t="shared" si="2"/>
        <v>0</v>
      </c>
      <c r="AJ56" s="251" t="str">
        <f t="shared" si="3"/>
        <v>E</v>
      </c>
      <c r="AK56" s="251" t="str">
        <f>IF('Data Entry'!C12="","",'Data Entry'!C12)</f>
        <v/>
      </c>
      <c r="AL56" s="252" t="str">
        <f>IF('Data Entry'!D12="","",'Data Entry'!D12)</f>
        <v/>
      </c>
      <c r="AM56" s="251" t="str">
        <f>IF('Data Entry'!M12="","",'Data Entry'!M12)</f>
        <v xml:space="preserve"> </v>
      </c>
    </row>
    <row r="57" spans="25:39">
      <c r="AA57" s="251">
        <f>IF('Data Entry'!A13="","",'Data Entry'!A13)</f>
        <v>6</v>
      </c>
      <c r="AB57" s="251" t="str">
        <f>IF('Data Entry'!B13="","",'Data Entry'!B13)</f>
        <v/>
      </c>
      <c r="AC57" s="251">
        <f>IF('D2 BHASHA PARYAVARAN'!AC9="","",'D2 BHASHA PARYAVARAN'!AC9)</f>
        <v>0</v>
      </c>
      <c r="AD57" s="251" t="str">
        <f>IF('D2 BHASHA PARYAVARAN'!AD9="","",'D2 BHASHA PARYAVARAN'!AD9)</f>
        <v>E</v>
      </c>
      <c r="AE57" s="251">
        <f>IF('D2 GANIT'!AC9="","",'D2 GANIT'!AC9)</f>
        <v>0</v>
      </c>
      <c r="AF57" s="251" t="str">
        <f>IF('D2 GANIT'!AD9="","",'D2 GANIT'!AD9)</f>
        <v>E</v>
      </c>
      <c r="AG57" s="251">
        <f>IF('VYAKTITV VIKAS'!R9="","",'VYAKTITV VIKAS'!R9)</f>
        <v>0</v>
      </c>
      <c r="AH57" s="251" t="str">
        <f>IF('VYAKTITV VIKAS'!S9="","",'VYAKTITV VIKAS'!S9)</f>
        <v>E</v>
      </c>
      <c r="AI57" s="251">
        <f t="shared" si="2"/>
        <v>0</v>
      </c>
      <c r="AJ57" s="251" t="str">
        <f t="shared" si="3"/>
        <v>E</v>
      </c>
      <c r="AK57" s="251" t="str">
        <f>IF('Data Entry'!C13="","",'Data Entry'!C13)</f>
        <v/>
      </c>
      <c r="AL57" s="252" t="str">
        <f>IF('Data Entry'!D13="","",'Data Entry'!D13)</f>
        <v/>
      </c>
      <c r="AM57" s="251" t="str">
        <f>IF('Data Entry'!M13="","",'Data Entry'!M13)</f>
        <v xml:space="preserve"> </v>
      </c>
    </row>
    <row r="58" spans="25:39">
      <c r="AA58" s="251">
        <f>IF('Data Entry'!A14="","",'Data Entry'!A14)</f>
        <v>7</v>
      </c>
      <c r="AB58" s="251" t="str">
        <f>IF('Data Entry'!B14="","",'Data Entry'!B14)</f>
        <v/>
      </c>
      <c r="AC58" s="251">
        <f>IF('D2 BHASHA PARYAVARAN'!AC10="","",'D2 BHASHA PARYAVARAN'!AC10)</f>
        <v>0</v>
      </c>
      <c r="AD58" s="251" t="str">
        <f>IF('D2 BHASHA PARYAVARAN'!AD10="","",'D2 BHASHA PARYAVARAN'!AD10)</f>
        <v>E</v>
      </c>
      <c r="AE58" s="251">
        <f>IF('D2 GANIT'!AC10="","",'D2 GANIT'!AC10)</f>
        <v>0</v>
      </c>
      <c r="AF58" s="251" t="str">
        <f>IF('D2 GANIT'!AD10="","",'D2 GANIT'!AD10)</f>
        <v>E</v>
      </c>
      <c r="AG58" s="251">
        <f>IF('VYAKTITV VIKAS'!R10="","",'VYAKTITV VIKAS'!R10)</f>
        <v>0</v>
      </c>
      <c r="AH58" s="251" t="str">
        <f>IF('VYAKTITV VIKAS'!S10="","",'VYAKTITV VIKAS'!S10)</f>
        <v>E</v>
      </c>
      <c r="AI58" s="251">
        <f t="shared" si="2"/>
        <v>0</v>
      </c>
      <c r="AJ58" s="251" t="str">
        <f t="shared" si="3"/>
        <v>E</v>
      </c>
      <c r="AK58" s="251" t="str">
        <f>IF('Data Entry'!C14="","",'Data Entry'!C14)</f>
        <v/>
      </c>
      <c r="AL58" s="252" t="str">
        <f>IF('Data Entry'!D14="","",'Data Entry'!D14)</f>
        <v/>
      </c>
      <c r="AM58" s="251" t="str">
        <f>IF('Data Entry'!M14="","",'Data Entry'!M14)</f>
        <v xml:space="preserve"> </v>
      </c>
    </row>
    <row r="59" spans="25:39">
      <c r="AA59" s="251">
        <f>IF('Data Entry'!A15="","",'Data Entry'!A15)</f>
        <v>8</v>
      </c>
      <c r="AB59" s="251" t="str">
        <f>IF('Data Entry'!B15="","",'Data Entry'!B15)</f>
        <v/>
      </c>
      <c r="AC59" s="251">
        <f>IF('D2 BHASHA PARYAVARAN'!AC11="","",'D2 BHASHA PARYAVARAN'!AC11)</f>
        <v>0</v>
      </c>
      <c r="AD59" s="251" t="str">
        <f>IF('D2 BHASHA PARYAVARAN'!AD11="","",'D2 BHASHA PARYAVARAN'!AD11)</f>
        <v>E</v>
      </c>
      <c r="AE59" s="251">
        <f>IF('D2 GANIT'!AC11="","",'D2 GANIT'!AC11)</f>
        <v>0</v>
      </c>
      <c r="AF59" s="251" t="str">
        <f>IF('D2 GANIT'!AD11="","",'D2 GANIT'!AD11)</f>
        <v>E</v>
      </c>
      <c r="AG59" s="251">
        <f>IF('VYAKTITV VIKAS'!R11="","",'VYAKTITV VIKAS'!R11)</f>
        <v>0</v>
      </c>
      <c r="AH59" s="251" t="str">
        <f>IF('VYAKTITV VIKAS'!S11="","",'VYAKTITV VIKAS'!S11)</f>
        <v>E</v>
      </c>
      <c r="AI59" s="251">
        <f t="shared" si="2"/>
        <v>0</v>
      </c>
      <c r="AJ59" s="251" t="str">
        <f t="shared" si="3"/>
        <v>E</v>
      </c>
      <c r="AK59" s="251" t="str">
        <f>IF('Data Entry'!C15="","",'Data Entry'!C15)</f>
        <v/>
      </c>
      <c r="AL59" s="252" t="str">
        <f>IF('Data Entry'!D15="","",'Data Entry'!D15)</f>
        <v/>
      </c>
      <c r="AM59" s="251" t="str">
        <f>IF('Data Entry'!M15="","",'Data Entry'!M15)</f>
        <v xml:space="preserve"> </v>
      </c>
    </row>
    <row r="60" spans="25:39">
      <c r="AA60" s="251">
        <f>IF('Data Entry'!A16="","",'Data Entry'!A16)</f>
        <v>9</v>
      </c>
      <c r="AB60" s="251" t="str">
        <f>IF('Data Entry'!B16="","",'Data Entry'!B16)</f>
        <v/>
      </c>
      <c r="AC60" s="251">
        <f>IF('D2 BHASHA PARYAVARAN'!AC12="","",'D2 BHASHA PARYAVARAN'!AC12)</f>
        <v>0</v>
      </c>
      <c r="AD60" s="251" t="str">
        <f>IF('D2 BHASHA PARYAVARAN'!AD12="","",'D2 BHASHA PARYAVARAN'!AD12)</f>
        <v>E</v>
      </c>
      <c r="AE60" s="251">
        <f>IF('D2 GANIT'!AC12="","",'D2 GANIT'!AC12)</f>
        <v>0</v>
      </c>
      <c r="AF60" s="251" t="str">
        <f>IF('D2 GANIT'!AD12="","",'D2 GANIT'!AD12)</f>
        <v>E</v>
      </c>
      <c r="AG60" s="251">
        <f>IF('VYAKTITV VIKAS'!R12="","",'VYAKTITV VIKAS'!R12)</f>
        <v>0</v>
      </c>
      <c r="AH60" s="251" t="str">
        <f>IF('VYAKTITV VIKAS'!S12="","",'VYAKTITV VIKAS'!S12)</f>
        <v>E</v>
      </c>
      <c r="AI60" s="251">
        <f t="shared" si="2"/>
        <v>0</v>
      </c>
      <c r="AJ60" s="251" t="str">
        <f t="shared" si="3"/>
        <v>E</v>
      </c>
      <c r="AK60" s="251" t="str">
        <f>IF('Data Entry'!C16="","",'Data Entry'!C16)</f>
        <v/>
      </c>
      <c r="AL60" s="252" t="str">
        <f>IF('Data Entry'!D16="","",'Data Entry'!D16)</f>
        <v/>
      </c>
      <c r="AM60" s="251" t="str">
        <f>IF('Data Entry'!M16="","",'Data Entry'!M16)</f>
        <v xml:space="preserve"> </v>
      </c>
    </row>
    <row r="61" spans="25:39">
      <c r="AA61" s="251">
        <f>IF('Data Entry'!A17="","",'Data Entry'!A17)</f>
        <v>10</v>
      </c>
      <c r="AB61" s="251" t="str">
        <f>IF('Data Entry'!B17="","",'Data Entry'!B17)</f>
        <v/>
      </c>
      <c r="AC61" s="251">
        <f>IF('D2 BHASHA PARYAVARAN'!AC13="","",'D2 BHASHA PARYAVARAN'!AC13)</f>
        <v>0</v>
      </c>
      <c r="AD61" s="251" t="str">
        <f>IF('D2 BHASHA PARYAVARAN'!AD13="","",'D2 BHASHA PARYAVARAN'!AD13)</f>
        <v>E</v>
      </c>
      <c r="AE61" s="251">
        <f>IF('D2 GANIT'!AC13="","",'D2 GANIT'!AC13)</f>
        <v>0</v>
      </c>
      <c r="AF61" s="251" t="str">
        <f>IF('D2 GANIT'!AD13="","",'D2 GANIT'!AD13)</f>
        <v>E</v>
      </c>
      <c r="AG61" s="251">
        <f>IF('VYAKTITV VIKAS'!R13="","",'VYAKTITV VIKAS'!R13)</f>
        <v>0</v>
      </c>
      <c r="AH61" s="251" t="str">
        <f>IF('VYAKTITV VIKAS'!S13="","",'VYAKTITV VIKAS'!S13)</f>
        <v>E</v>
      </c>
      <c r="AI61" s="251">
        <f t="shared" si="2"/>
        <v>0</v>
      </c>
      <c r="AJ61" s="251" t="str">
        <f t="shared" si="3"/>
        <v>E</v>
      </c>
      <c r="AK61" s="251" t="str">
        <f>IF('Data Entry'!C17="","",'Data Entry'!C17)</f>
        <v/>
      </c>
      <c r="AL61" s="252" t="str">
        <f>IF('Data Entry'!D17="","",'Data Entry'!D17)</f>
        <v/>
      </c>
      <c r="AM61" s="251" t="str">
        <f>IF('Data Entry'!M17="","",'Data Entry'!M17)</f>
        <v xml:space="preserve"> </v>
      </c>
    </row>
    <row r="62" spans="25:39">
      <c r="AA62" s="251">
        <f>IF('Data Entry'!A18="","",'Data Entry'!A18)</f>
        <v>11</v>
      </c>
      <c r="AB62" s="251" t="str">
        <f>IF('Data Entry'!B18="","",'Data Entry'!B18)</f>
        <v/>
      </c>
      <c r="AC62" s="251">
        <f>IF('D2 BHASHA PARYAVARAN'!AC14="","",'D2 BHASHA PARYAVARAN'!AC14)</f>
        <v>0</v>
      </c>
      <c r="AD62" s="251" t="str">
        <f>IF('D2 BHASHA PARYAVARAN'!AD14="","",'D2 BHASHA PARYAVARAN'!AD14)</f>
        <v>E</v>
      </c>
      <c r="AE62" s="251">
        <f>IF('D2 GANIT'!AC14="","",'D2 GANIT'!AC14)</f>
        <v>0</v>
      </c>
      <c r="AF62" s="251" t="str">
        <f>IF('D2 GANIT'!AD14="","",'D2 GANIT'!AD14)</f>
        <v>E</v>
      </c>
      <c r="AG62" s="251">
        <f>IF('VYAKTITV VIKAS'!R14="","",'VYAKTITV VIKAS'!R14)</f>
        <v>0</v>
      </c>
      <c r="AH62" s="251" t="str">
        <f>IF('VYAKTITV VIKAS'!S14="","",'VYAKTITV VIKAS'!S14)</f>
        <v>E</v>
      </c>
      <c r="AI62" s="251">
        <f t="shared" si="2"/>
        <v>0</v>
      </c>
      <c r="AJ62" s="251" t="str">
        <f t="shared" si="3"/>
        <v>E</v>
      </c>
      <c r="AK62" s="251" t="str">
        <f>IF('Data Entry'!C18="","",'Data Entry'!C18)</f>
        <v/>
      </c>
      <c r="AL62" s="252" t="str">
        <f>IF('Data Entry'!D18="","",'Data Entry'!D18)</f>
        <v/>
      </c>
      <c r="AM62" s="251" t="str">
        <f>IF('Data Entry'!M18="","",'Data Entry'!M18)</f>
        <v xml:space="preserve"> </v>
      </c>
    </row>
    <row r="63" spans="25:39">
      <c r="AA63" s="251">
        <f>IF('Data Entry'!A19="","",'Data Entry'!A19)</f>
        <v>12</v>
      </c>
      <c r="AB63" s="251" t="str">
        <f>IF('Data Entry'!B19="","",'Data Entry'!B19)</f>
        <v/>
      </c>
      <c r="AC63" s="251">
        <f>IF('D2 BHASHA PARYAVARAN'!AC15="","",'D2 BHASHA PARYAVARAN'!AC15)</f>
        <v>0</v>
      </c>
      <c r="AD63" s="251" t="str">
        <f>IF('D2 BHASHA PARYAVARAN'!AD15="","",'D2 BHASHA PARYAVARAN'!AD15)</f>
        <v>E</v>
      </c>
      <c r="AE63" s="251">
        <f>IF('D2 GANIT'!AC15="","",'D2 GANIT'!AC15)</f>
        <v>0</v>
      </c>
      <c r="AF63" s="251" t="str">
        <f>IF('D2 GANIT'!AD15="","",'D2 GANIT'!AD15)</f>
        <v>E</v>
      </c>
      <c r="AG63" s="251">
        <f>IF('VYAKTITV VIKAS'!R15="","",'VYAKTITV VIKAS'!R15)</f>
        <v>0</v>
      </c>
      <c r="AH63" s="251" t="str">
        <f>IF('VYAKTITV VIKAS'!S15="","",'VYAKTITV VIKAS'!S15)</f>
        <v>E</v>
      </c>
      <c r="AI63" s="251">
        <f t="shared" si="2"/>
        <v>0</v>
      </c>
      <c r="AJ63" s="251" t="str">
        <f t="shared" si="3"/>
        <v>E</v>
      </c>
      <c r="AK63" s="251" t="str">
        <f>IF('Data Entry'!C19="","",'Data Entry'!C19)</f>
        <v/>
      </c>
      <c r="AL63" s="252" t="str">
        <f>IF('Data Entry'!D19="","",'Data Entry'!D19)</f>
        <v/>
      </c>
      <c r="AM63" s="251" t="str">
        <f>IF('Data Entry'!M19="","",'Data Entry'!M19)</f>
        <v xml:space="preserve"> </v>
      </c>
    </row>
    <row r="64" spans="25:39">
      <c r="AA64" s="251">
        <f>IF('Data Entry'!A20="","",'Data Entry'!A20)</f>
        <v>13</v>
      </c>
      <c r="AB64" s="251" t="str">
        <f>IF('Data Entry'!B20="","",'Data Entry'!B20)</f>
        <v/>
      </c>
      <c r="AC64" s="251">
        <f>IF('D2 BHASHA PARYAVARAN'!AC16="","",'D2 BHASHA PARYAVARAN'!AC16)</f>
        <v>0</v>
      </c>
      <c r="AD64" s="251" t="str">
        <f>IF('D2 BHASHA PARYAVARAN'!AD16="","",'D2 BHASHA PARYAVARAN'!AD16)</f>
        <v>E</v>
      </c>
      <c r="AE64" s="251">
        <f>IF('D2 GANIT'!AC16="","",'D2 GANIT'!AC16)</f>
        <v>0</v>
      </c>
      <c r="AF64" s="251" t="str">
        <f>IF('D2 GANIT'!AD16="","",'D2 GANIT'!AD16)</f>
        <v>E</v>
      </c>
      <c r="AG64" s="251">
        <f>IF('VYAKTITV VIKAS'!R16="","",'VYAKTITV VIKAS'!R16)</f>
        <v>0</v>
      </c>
      <c r="AH64" s="251" t="str">
        <f>IF('VYAKTITV VIKAS'!S16="","",'VYAKTITV VIKAS'!S16)</f>
        <v>E</v>
      </c>
      <c r="AI64" s="251">
        <f t="shared" si="2"/>
        <v>0</v>
      </c>
      <c r="AJ64" s="251" t="str">
        <f t="shared" si="3"/>
        <v>E</v>
      </c>
      <c r="AK64" s="251" t="str">
        <f>IF('Data Entry'!C20="","",'Data Entry'!C20)</f>
        <v/>
      </c>
      <c r="AL64" s="252" t="str">
        <f>IF('Data Entry'!D20="","",'Data Entry'!D20)</f>
        <v/>
      </c>
      <c r="AM64" s="251" t="str">
        <f>IF('Data Entry'!M20="","",'Data Entry'!M20)</f>
        <v xml:space="preserve"> </v>
      </c>
    </row>
    <row r="65" spans="27:39">
      <c r="AA65" s="251">
        <f>IF('Data Entry'!A21="","",'Data Entry'!A21)</f>
        <v>14</v>
      </c>
      <c r="AB65" s="251" t="str">
        <f>IF('Data Entry'!B21="","",'Data Entry'!B21)</f>
        <v/>
      </c>
      <c r="AC65" s="251">
        <f>IF('D2 BHASHA PARYAVARAN'!AC17="","",'D2 BHASHA PARYAVARAN'!AC17)</f>
        <v>0</v>
      </c>
      <c r="AD65" s="251" t="str">
        <f>IF('D2 BHASHA PARYAVARAN'!AD17="","",'D2 BHASHA PARYAVARAN'!AD17)</f>
        <v>E</v>
      </c>
      <c r="AE65" s="251">
        <f>IF('D2 GANIT'!AC17="","",'D2 GANIT'!AC17)</f>
        <v>0</v>
      </c>
      <c r="AF65" s="251" t="str">
        <f>IF('D2 GANIT'!AD17="","",'D2 GANIT'!AD17)</f>
        <v>E</v>
      </c>
      <c r="AG65" s="251">
        <f>IF('VYAKTITV VIKAS'!R17="","",'VYAKTITV VIKAS'!R17)</f>
        <v>0</v>
      </c>
      <c r="AH65" s="251" t="str">
        <f>IF('VYAKTITV VIKAS'!S17="","",'VYAKTITV VIKAS'!S17)</f>
        <v>E</v>
      </c>
      <c r="AI65" s="251">
        <f t="shared" si="2"/>
        <v>0</v>
      </c>
      <c r="AJ65" s="251" t="str">
        <f t="shared" si="3"/>
        <v>E</v>
      </c>
      <c r="AK65" s="251" t="str">
        <f>IF('Data Entry'!C21="","",'Data Entry'!C21)</f>
        <v/>
      </c>
      <c r="AL65" s="252" t="str">
        <f>IF('Data Entry'!D21="","",'Data Entry'!D21)</f>
        <v/>
      </c>
      <c r="AM65" s="251" t="str">
        <f>IF('Data Entry'!M21="","",'Data Entry'!M21)</f>
        <v xml:space="preserve"> </v>
      </c>
    </row>
    <row r="66" spans="27:39">
      <c r="AA66" s="251">
        <f>IF('Data Entry'!A22="","",'Data Entry'!A22)</f>
        <v>15</v>
      </c>
      <c r="AB66" s="251" t="str">
        <f>IF('Data Entry'!B22="","",'Data Entry'!B22)</f>
        <v/>
      </c>
      <c r="AC66" s="251">
        <f>IF('D2 BHASHA PARYAVARAN'!AC18="","",'D2 BHASHA PARYAVARAN'!AC18)</f>
        <v>0</v>
      </c>
      <c r="AD66" s="251" t="str">
        <f>IF('D2 BHASHA PARYAVARAN'!AD18="","",'D2 BHASHA PARYAVARAN'!AD18)</f>
        <v>E</v>
      </c>
      <c r="AE66" s="251">
        <f>IF('D2 GANIT'!AC18="","",'D2 GANIT'!AC18)</f>
        <v>0</v>
      </c>
      <c r="AF66" s="251" t="str">
        <f>IF('D2 GANIT'!AD18="","",'D2 GANIT'!AD18)</f>
        <v>E</v>
      </c>
      <c r="AG66" s="251">
        <f>IF('VYAKTITV VIKAS'!R18="","",'VYAKTITV VIKAS'!R18)</f>
        <v>0</v>
      </c>
      <c r="AH66" s="251" t="str">
        <f>IF('VYAKTITV VIKAS'!S18="","",'VYAKTITV VIKAS'!S18)</f>
        <v>E</v>
      </c>
      <c r="AI66" s="251">
        <f t="shared" si="2"/>
        <v>0</v>
      </c>
      <c r="AJ66" s="251" t="str">
        <f t="shared" si="3"/>
        <v>E</v>
      </c>
      <c r="AK66" s="251" t="str">
        <f>IF('Data Entry'!C22="","",'Data Entry'!C22)</f>
        <v/>
      </c>
      <c r="AL66" s="252" t="str">
        <f>IF('Data Entry'!D22="","",'Data Entry'!D22)</f>
        <v/>
      </c>
      <c r="AM66" s="251" t="str">
        <f>IF('Data Entry'!M22="","",'Data Entry'!M22)</f>
        <v xml:space="preserve"> </v>
      </c>
    </row>
    <row r="67" spans="27:39">
      <c r="AA67" s="251">
        <f>IF('Data Entry'!A23="","",'Data Entry'!A23)</f>
        <v>16</v>
      </c>
      <c r="AB67" s="251" t="str">
        <f>IF('Data Entry'!B23="","",'Data Entry'!B23)</f>
        <v/>
      </c>
      <c r="AC67" s="251">
        <f>IF('D2 BHASHA PARYAVARAN'!AC19="","",'D2 BHASHA PARYAVARAN'!AC19)</f>
        <v>0</v>
      </c>
      <c r="AD67" s="251" t="str">
        <f>IF('D2 BHASHA PARYAVARAN'!AD19="","",'D2 BHASHA PARYAVARAN'!AD19)</f>
        <v>E</v>
      </c>
      <c r="AE67" s="251">
        <f>IF('D2 GANIT'!AC19="","",'D2 GANIT'!AC19)</f>
        <v>0</v>
      </c>
      <c r="AF67" s="251" t="str">
        <f>IF('D2 GANIT'!AD19="","",'D2 GANIT'!AD19)</f>
        <v>E</v>
      </c>
      <c r="AG67" s="251">
        <f>IF('VYAKTITV VIKAS'!R19="","",'VYAKTITV VIKAS'!R19)</f>
        <v>0</v>
      </c>
      <c r="AH67" s="251" t="str">
        <f>IF('VYAKTITV VIKAS'!S19="","",'VYAKTITV VIKAS'!S19)</f>
        <v>E</v>
      </c>
      <c r="AI67" s="251">
        <f t="shared" si="2"/>
        <v>0</v>
      </c>
      <c r="AJ67" s="251" t="str">
        <f t="shared" si="3"/>
        <v>E</v>
      </c>
      <c r="AK67" s="251" t="str">
        <f>IF('Data Entry'!C23="","",'Data Entry'!C23)</f>
        <v/>
      </c>
      <c r="AL67" s="252" t="str">
        <f>IF('Data Entry'!D23="","",'Data Entry'!D23)</f>
        <v/>
      </c>
      <c r="AM67" s="251" t="str">
        <f>IF('Data Entry'!M23="","",'Data Entry'!M23)</f>
        <v xml:space="preserve"> </v>
      </c>
    </row>
    <row r="68" spans="27:39">
      <c r="AA68" s="251">
        <f>IF('Data Entry'!A24="","",'Data Entry'!A24)</f>
        <v>17</v>
      </c>
      <c r="AB68" s="251" t="str">
        <f>IF('Data Entry'!B24="","",'Data Entry'!B24)</f>
        <v/>
      </c>
      <c r="AC68" s="251">
        <f>IF('D2 BHASHA PARYAVARAN'!AC20="","",'D2 BHASHA PARYAVARAN'!AC20)</f>
        <v>0</v>
      </c>
      <c r="AD68" s="251" t="str">
        <f>IF('D2 BHASHA PARYAVARAN'!AD20="","",'D2 BHASHA PARYAVARAN'!AD20)</f>
        <v>E</v>
      </c>
      <c r="AE68" s="251">
        <f>IF('D2 GANIT'!AC20="","",'D2 GANIT'!AC20)</f>
        <v>0</v>
      </c>
      <c r="AF68" s="251" t="str">
        <f>IF('D2 GANIT'!AD20="","",'D2 GANIT'!AD20)</f>
        <v>E</v>
      </c>
      <c r="AG68" s="251">
        <f>IF('VYAKTITV VIKAS'!R20="","",'VYAKTITV VIKAS'!R20)</f>
        <v>0</v>
      </c>
      <c r="AH68" s="251" t="str">
        <f>IF('VYAKTITV VIKAS'!S20="","",'VYAKTITV VIKAS'!S20)</f>
        <v>E</v>
      </c>
      <c r="AI68" s="251">
        <f t="shared" si="2"/>
        <v>0</v>
      </c>
      <c r="AJ68" s="251" t="str">
        <f t="shared" si="3"/>
        <v>E</v>
      </c>
      <c r="AK68" s="251" t="str">
        <f>IF('Data Entry'!C24="","",'Data Entry'!C24)</f>
        <v/>
      </c>
      <c r="AL68" s="252" t="str">
        <f>IF('Data Entry'!D24="","",'Data Entry'!D24)</f>
        <v/>
      </c>
      <c r="AM68" s="251" t="str">
        <f>IF('Data Entry'!M24="","",'Data Entry'!M24)</f>
        <v xml:space="preserve"> </v>
      </c>
    </row>
    <row r="69" spans="27:39">
      <c r="AA69" s="251">
        <f>IF('Data Entry'!A25="","",'Data Entry'!A25)</f>
        <v>18</v>
      </c>
      <c r="AB69" s="251" t="str">
        <f>IF('Data Entry'!B25="","",'Data Entry'!B25)</f>
        <v/>
      </c>
      <c r="AC69" s="251">
        <f>IF('D2 BHASHA PARYAVARAN'!AC21="","",'D2 BHASHA PARYAVARAN'!AC21)</f>
        <v>0</v>
      </c>
      <c r="AD69" s="251" t="str">
        <f>IF('D2 BHASHA PARYAVARAN'!AD21="","",'D2 BHASHA PARYAVARAN'!AD21)</f>
        <v>E</v>
      </c>
      <c r="AE69" s="251">
        <f>IF('D2 GANIT'!AC21="","",'D2 GANIT'!AC21)</f>
        <v>0</v>
      </c>
      <c r="AF69" s="251" t="str">
        <f>IF('D2 GANIT'!AD21="","",'D2 GANIT'!AD21)</f>
        <v>E</v>
      </c>
      <c r="AG69" s="251">
        <f>IF('VYAKTITV VIKAS'!R21="","",'VYAKTITV VIKAS'!R21)</f>
        <v>0</v>
      </c>
      <c r="AH69" s="251" t="str">
        <f>IF('VYAKTITV VIKAS'!S21="","",'VYAKTITV VIKAS'!S21)</f>
        <v>E</v>
      </c>
      <c r="AI69" s="251">
        <f t="shared" si="2"/>
        <v>0</v>
      </c>
      <c r="AJ69" s="251" t="str">
        <f t="shared" si="3"/>
        <v>E</v>
      </c>
      <c r="AK69" s="251" t="str">
        <f>IF('Data Entry'!C25="","",'Data Entry'!C25)</f>
        <v/>
      </c>
      <c r="AL69" s="252" t="str">
        <f>IF('Data Entry'!D25="","",'Data Entry'!D25)</f>
        <v/>
      </c>
      <c r="AM69" s="251" t="str">
        <f>IF('Data Entry'!M25="","",'Data Entry'!M25)</f>
        <v xml:space="preserve"> </v>
      </c>
    </row>
    <row r="70" spans="27:39">
      <c r="AA70" s="251">
        <f>IF('Data Entry'!A26="","",'Data Entry'!A26)</f>
        <v>19</v>
      </c>
      <c r="AB70" s="251" t="str">
        <f>IF('Data Entry'!B26="","",'Data Entry'!B26)</f>
        <v/>
      </c>
      <c r="AC70" s="251">
        <f>IF('D2 BHASHA PARYAVARAN'!AC22="","",'D2 BHASHA PARYAVARAN'!AC22)</f>
        <v>0</v>
      </c>
      <c r="AD70" s="251" t="str">
        <f>IF('D2 BHASHA PARYAVARAN'!AD22="","",'D2 BHASHA PARYAVARAN'!AD22)</f>
        <v>E</v>
      </c>
      <c r="AE70" s="251">
        <f>IF('D2 GANIT'!AC22="","",'D2 GANIT'!AC22)</f>
        <v>0</v>
      </c>
      <c r="AF70" s="251" t="str">
        <f>IF('D2 GANIT'!AD22="","",'D2 GANIT'!AD22)</f>
        <v>E</v>
      </c>
      <c r="AG70" s="251">
        <f>IF('VYAKTITV VIKAS'!R22="","",'VYAKTITV VIKAS'!R22)</f>
        <v>0</v>
      </c>
      <c r="AH70" s="251" t="str">
        <f>IF('VYAKTITV VIKAS'!S22="","",'VYAKTITV VIKAS'!S22)</f>
        <v>E</v>
      </c>
      <c r="AI70" s="251">
        <f t="shared" si="2"/>
        <v>0</v>
      </c>
      <c r="AJ70" s="251" t="str">
        <f t="shared" si="3"/>
        <v>E</v>
      </c>
      <c r="AK70" s="251" t="str">
        <f>IF('Data Entry'!C26="","",'Data Entry'!C26)</f>
        <v/>
      </c>
      <c r="AL70" s="252" t="str">
        <f>IF('Data Entry'!D26="","",'Data Entry'!D26)</f>
        <v/>
      </c>
      <c r="AM70" s="251" t="str">
        <f>IF('Data Entry'!M26="","",'Data Entry'!M26)</f>
        <v xml:space="preserve"> </v>
      </c>
    </row>
    <row r="71" spans="27:39">
      <c r="AA71" s="251">
        <f>IF('Data Entry'!A27="","",'Data Entry'!A27)</f>
        <v>20</v>
      </c>
      <c r="AB71" s="251" t="str">
        <f>IF('Data Entry'!B27="","",'Data Entry'!B27)</f>
        <v/>
      </c>
      <c r="AC71" s="251">
        <f>IF('D2 BHASHA PARYAVARAN'!AC23="","",'D2 BHASHA PARYAVARAN'!AC23)</f>
        <v>0</v>
      </c>
      <c r="AD71" s="251" t="str">
        <f>IF('D2 BHASHA PARYAVARAN'!AD23="","",'D2 BHASHA PARYAVARAN'!AD23)</f>
        <v>E</v>
      </c>
      <c r="AE71" s="251">
        <f>IF('D2 GANIT'!AC23="","",'D2 GANIT'!AC23)</f>
        <v>0</v>
      </c>
      <c r="AF71" s="251" t="str">
        <f>IF('D2 GANIT'!AD23="","",'D2 GANIT'!AD23)</f>
        <v>E</v>
      </c>
      <c r="AG71" s="251">
        <f>IF('VYAKTITV VIKAS'!R23="","",'VYAKTITV VIKAS'!R23)</f>
        <v>0</v>
      </c>
      <c r="AH71" s="251" t="str">
        <f>IF('VYAKTITV VIKAS'!S23="","",'VYAKTITV VIKAS'!S23)</f>
        <v>E</v>
      </c>
      <c r="AI71" s="251">
        <f t="shared" si="2"/>
        <v>0</v>
      </c>
      <c r="AJ71" s="251" t="str">
        <f t="shared" si="3"/>
        <v>E</v>
      </c>
      <c r="AK71" s="251" t="str">
        <f>IF('Data Entry'!C27="","",'Data Entry'!C27)</f>
        <v/>
      </c>
      <c r="AL71" s="252" t="str">
        <f>IF('Data Entry'!D27="","",'Data Entry'!D27)</f>
        <v/>
      </c>
      <c r="AM71" s="251" t="str">
        <f>IF('Data Entry'!M27="","",'Data Entry'!M27)</f>
        <v xml:space="preserve"> </v>
      </c>
    </row>
    <row r="72" spans="27:39">
      <c r="AA72" s="251">
        <f>IF('Data Entry'!A28="","",'Data Entry'!A28)</f>
        <v>21</v>
      </c>
      <c r="AB72" s="251" t="str">
        <f>IF('Data Entry'!B28="","",'Data Entry'!B28)</f>
        <v/>
      </c>
      <c r="AC72" s="251">
        <f>IF('D2 BHASHA PARYAVARAN'!AC24="","",'D2 BHASHA PARYAVARAN'!AC24)</f>
        <v>0</v>
      </c>
      <c r="AD72" s="251" t="str">
        <f>IF('D2 BHASHA PARYAVARAN'!AD24="","",'D2 BHASHA PARYAVARAN'!AD24)</f>
        <v>E</v>
      </c>
      <c r="AE72" s="251">
        <f>IF('D2 GANIT'!AC24="","",'D2 GANIT'!AC24)</f>
        <v>0</v>
      </c>
      <c r="AF72" s="251" t="str">
        <f>IF('D2 GANIT'!AD24="","",'D2 GANIT'!AD24)</f>
        <v>E</v>
      </c>
      <c r="AG72" s="251">
        <f>IF('VYAKTITV VIKAS'!R24="","",'VYAKTITV VIKAS'!R24)</f>
        <v>0</v>
      </c>
      <c r="AH72" s="251" t="str">
        <f>IF('VYAKTITV VIKAS'!S24="","",'VYAKTITV VIKAS'!S24)</f>
        <v>E</v>
      </c>
      <c r="AI72" s="251">
        <f t="shared" si="2"/>
        <v>0</v>
      </c>
      <c r="AJ72" s="251" t="str">
        <f t="shared" si="3"/>
        <v>E</v>
      </c>
      <c r="AK72" s="251" t="str">
        <f>IF('Data Entry'!C28="","",'Data Entry'!C28)</f>
        <v/>
      </c>
      <c r="AL72" s="252" t="str">
        <f>IF('Data Entry'!D28="","",'Data Entry'!D28)</f>
        <v/>
      </c>
      <c r="AM72" s="251" t="str">
        <f>IF('Data Entry'!M28="","",'Data Entry'!M28)</f>
        <v xml:space="preserve"> </v>
      </c>
    </row>
    <row r="73" spans="27:39">
      <c r="AA73" s="251">
        <f>IF('Data Entry'!A29="","",'Data Entry'!A29)</f>
        <v>22</v>
      </c>
      <c r="AB73" s="251" t="str">
        <f>IF('Data Entry'!B29="","",'Data Entry'!B29)</f>
        <v/>
      </c>
      <c r="AC73" s="251">
        <f>IF('D2 BHASHA PARYAVARAN'!AC25="","",'D2 BHASHA PARYAVARAN'!AC25)</f>
        <v>0</v>
      </c>
      <c r="AD73" s="251" t="str">
        <f>IF('D2 BHASHA PARYAVARAN'!AD25="","",'D2 BHASHA PARYAVARAN'!AD25)</f>
        <v>E</v>
      </c>
      <c r="AE73" s="251">
        <f>IF('D2 GANIT'!AC25="","",'D2 GANIT'!AC25)</f>
        <v>0</v>
      </c>
      <c r="AF73" s="251" t="str">
        <f>IF('D2 GANIT'!AD25="","",'D2 GANIT'!AD25)</f>
        <v>E</v>
      </c>
      <c r="AG73" s="251">
        <f>IF('VYAKTITV VIKAS'!R25="","",'VYAKTITV VIKAS'!R25)</f>
        <v>0</v>
      </c>
      <c r="AH73" s="251" t="str">
        <f>IF('VYAKTITV VIKAS'!S25="","",'VYAKTITV VIKAS'!S25)</f>
        <v>E</v>
      </c>
      <c r="AI73" s="251">
        <f t="shared" si="2"/>
        <v>0</v>
      </c>
      <c r="AJ73" s="251" t="str">
        <f t="shared" si="3"/>
        <v>E</v>
      </c>
      <c r="AK73" s="251" t="str">
        <f>IF('Data Entry'!C29="","",'Data Entry'!C29)</f>
        <v/>
      </c>
      <c r="AL73" s="252" t="str">
        <f>IF('Data Entry'!D29="","",'Data Entry'!D29)</f>
        <v/>
      </c>
      <c r="AM73" s="251" t="str">
        <f>IF('Data Entry'!M29="","",'Data Entry'!M29)</f>
        <v xml:space="preserve"> </v>
      </c>
    </row>
    <row r="74" spans="27:39">
      <c r="AA74" s="251">
        <f>IF('Data Entry'!A30="","",'Data Entry'!A30)</f>
        <v>23</v>
      </c>
      <c r="AB74" s="251" t="str">
        <f>IF('Data Entry'!B30="","",'Data Entry'!B30)</f>
        <v/>
      </c>
      <c r="AC74" s="251">
        <f>IF('D2 BHASHA PARYAVARAN'!AC26="","",'D2 BHASHA PARYAVARAN'!AC26)</f>
        <v>0</v>
      </c>
      <c r="AD74" s="251" t="str">
        <f>IF('D2 BHASHA PARYAVARAN'!AD26="","",'D2 BHASHA PARYAVARAN'!AD26)</f>
        <v>E</v>
      </c>
      <c r="AE74" s="251">
        <f>IF('D2 GANIT'!AC26="","",'D2 GANIT'!AC26)</f>
        <v>0</v>
      </c>
      <c r="AF74" s="251" t="str">
        <f>IF('D2 GANIT'!AD26="","",'D2 GANIT'!AD26)</f>
        <v>E</v>
      </c>
      <c r="AG74" s="251">
        <f>IF('VYAKTITV VIKAS'!R26="","",'VYAKTITV VIKAS'!R26)</f>
        <v>0</v>
      </c>
      <c r="AH74" s="251" t="str">
        <f>IF('VYAKTITV VIKAS'!S26="","",'VYAKTITV VIKAS'!S26)</f>
        <v>E</v>
      </c>
      <c r="AI74" s="251">
        <f t="shared" si="2"/>
        <v>0</v>
      </c>
      <c r="AJ74" s="251" t="str">
        <f t="shared" si="3"/>
        <v>E</v>
      </c>
      <c r="AK74" s="251" t="str">
        <f>IF('Data Entry'!C30="","",'Data Entry'!C30)</f>
        <v/>
      </c>
      <c r="AL74" s="252" t="str">
        <f>IF('Data Entry'!D30="","",'Data Entry'!D30)</f>
        <v/>
      </c>
      <c r="AM74" s="251" t="str">
        <f>IF('Data Entry'!M30="","",'Data Entry'!M30)</f>
        <v xml:space="preserve"> </v>
      </c>
    </row>
    <row r="75" spans="27:39">
      <c r="AA75" s="251">
        <f>IF('Data Entry'!A31="","",'Data Entry'!A31)</f>
        <v>24</v>
      </c>
      <c r="AB75" s="251" t="str">
        <f>IF('Data Entry'!B31="","",'Data Entry'!B31)</f>
        <v/>
      </c>
      <c r="AC75" s="251">
        <f>IF('D2 BHASHA PARYAVARAN'!AC27="","",'D2 BHASHA PARYAVARAN'!AC27)</f>
        <v>0</v>
      </c>
      <c r="AD75" s="251" t="str">
        <f>IF('D2 BHASHA PARYAVARAN'!AD27="","",'D2 BHASHA PARYAVARAN'!AD27)</f>
        <v>E</v>
      </c>
      <c r="AE75" s="251">
        <f>IF('D2 GANIT'!AC27="","",'D2 GANIT'!AC27)</f>
        <v>0</v>
      </c>
      <c r="AF75" s="251" t="str">
        <f>IF('D2 GANIT'!AD27="","",'D2 GANIT'!AD27)</f>
        <v>E</v>
      </c>
      <c r="AG75" s="251">
        <f>IF('VYAKTITV VIKAS'!R27="","",'VYAKTITV VIKAS'!R27)</f>
        <v>0</v>
      </c>
      <c r="AH75" s="251" t="str">
        <f>IF('VYAKTITV VIKAS'!S27="","",'VYAKTITV VIKAS'!S27)</f>
        <v>E</v>
      </c>
      <c r="AI75" s="251">
        <f t="shared" si="2"/>
        <v>0</v>
      </c>
      <c r="AJ75" s="251" t="str">
        <f t="shared" si="3"/>
        <v>E</v>
      </c>
      <c r="AK75" s="251" t="str">
        <f>IF('Data Entry'!C31="","",'Data Entry'!C31)</f>
        <v/>
      </c>
      <c r="AL75" s="252" t="str">
        <f>IF('Data Entry'!D31="","",'Data Entry'!D31)</f>
        <v/>
      </c>
      <c r="AM75" s="251" t="str">
        <f>IF('Data Entry'!M31="","",'Data Entry'!M31)</f>
        <v xml:space="preserve"> </v>
      </c>
    </row>
    <row r="76" spans="27:39">
      <c r="AA76" s="251">
        <f>IF('Data Entry'!A32="","",'Data Entry'!A32)</f>
        <v>25</v>
      </c>
      <c r="AB76" s="251" t="str">
        <f>IF('Data Entry'!B32="","",'Data Entry'!B32)</f>
        <v/>
      </c>
      <c r="AC76" s="251">
        <f>IF('D2 BHASHA PARYAVARAN'!AC28="","",'D2 BHASHA PARYAVARAN'!AC28)</f>
        <v>0</v>
      </c>
      <c r="AD76" s="251" t="str">
        <f>IF('D2 BHASHA PARYAVARAN'!AD28="","",'D2 BHASHA PARYAVARAN'!AD28)</f>
        <v>E</v>
      </c>
      <c r="AE76" s="251">
        <f>IF('D2 GANIT'!AC28="","",'D2 GANIT'!AC28)</f>
        <v>0</v>
      </c>
      <c r="AF76" s="251" t="str">
        <f>IF('D2 GANIT'!AD28="","",'D2 GANIT'!AD28)</f>
        <v>E</v>
      </c>
      <c r="AG76" s="251">
        <f>IF('VYAKTITV VIKAS'!R28="","",'VYAKTITV VIKAS'!R28)</f>
        <v>0</v>
      </c>
      <c r="AH76" s="251" t="str">
        <f>IF('VYAKTITV VIKAS'!S28="","",'VYAKTITV VIKAS'!S28)</f>
        <v>E</v>
      </c>
      <c r="AI76" s="251">
        <f t="shared" si="2"/>
        <v>0</v>
      </c>
      <c r="AJ76" s="251" t="str">
        <f t="shared" si="3"/>
        <v>E</v>
      </c>
      <c r="AK76" s="251" t="str">
        <f>IF('Data Entry'!C32="","",'Data Entry'!C32)</f>
        <v/>
      </c>
      <c r="AL76" s="252" t="str">
        <f>IF('Data Entry'!D32="","",'Data Entry'!D32)</f>
        <v/>
      </c>
      <c r="AM76" s="251" t="str">
        <f>IF('Data Entry'!M32="","",'Data Entry'!M32)</f>
        <v xml:space="preserve"> </v>
      </c>
    </row>
    <row r="77" spans="27:39">
      <c r="AA77" s="251">
        <f>IF('Data Entry'!A33="","",'Data Entry'!A33)</f>
        <v>26</v>
      </c>
      <c r="AB77" s="251" t="str">
        <f>IF('Data Entry'!B33="","",'Data Entry'!B33)</f>
        <v/>
      </c>
      <c r="AC77" s="251">
        <f>IF('D2 BHASHA PARYAVARAN'!AC29="","",'D2 BHASHA PARYAVARAN'!AC29)</f>
        <v>0</v>
      </c>
      <c r="AD77" s="251" t="str">
        <f>IF('D2 BHASHA PARYAVARAN'!AD29="","",'D2 BHASHA PARYAVARAN'!AD29)</f>
        <v>E</v>
      </c>
      <c r="AE77" s="251">
        <f>IF('D2 GANIT'!AC29="","",'D2 GANIT'!AC29)</f>
        <v>0</v>
      </c>
      <c r="AF77" s="251" t="str">
        <f>IF('D2 GANIT'!AD29="","",'D2 GANIT'!AD29)</f>
        <v>E</v>
      </c>
      <c r="AG77" s="251">
        <f>IF('VYAKTITV VIKAS'!R29="","",'VYAKTITV VIKAS'!R29)</f>
        <v>0</v>
      </c>
      <c r="AH77" s="251" t="str">
        <f>IF('VYAKTITV VIKAS'!S29="","",'VYAKTITV VIKAS'!S29)</f>
        <v>E</v>
      </c>
      <c r="AI77" s="251">
        <f t="shared" si="2"/>
        <v>0</v>
      </c>
      <c r="AJ77" s="251" t="str">
        <f t="shared" si="3"/>
        <v>E</v>
      </c>
      <c r="AK77" s="251" t="str">
        <f>IF('Data Entry'!C33="","",'Data Entry'!C33)</f>
        <v/>
      </c>
      <c r="AL77" s="252" t="str">
        <f>IF('Data Entry'!D33="","",'Data Entry'!D33)</f>
        <v/>
      </c>
      <c r="AM77" s="251" t="str">
        <f>IF('Data Entry'!M33="","",'Data Entry'!M33)</f>
        <v xml:space="preserve"> </v>
      </c>
    </row>
    <row r="78" spans="27:39">
      <c r="AA78" s="251">
        <f>IF('Data Entry'!A34="","",'Data Entry'!A34)</f>
        <v>27</v>
      </c>
      <c r="AB78" s="251" t="str">
        <f>IF('Data Entry'!B34="","",'Data Entry'!B34)</f>
        <v/>
      </c>
      <c r="AC78" s="251">
        <f>IF('D2 BHASHA PARYAVARAN'!AC30="","",'D2 BHASHA PARYAVARAN'!AC30)</f>
        <v>0</v>
      </c>
      <c r="AD78" s="251" t="str">
        <f>IF('D2 BHASHA PARYAVARAN'!AD30="","",'D2 BHASHA PARYAVARAN'!AD30)</f>
        <v>E</v>
      </c>
      <c r="AE78" s="251">
        <f>IF('D2 GANIT'!AC30="","",'D2 GANIT'!AC30)</f>
        <v>0</v>
      </c>
      <c r="AF78" s="251" t="str">
        <f>IF('D2 GANIT'!AD30="","",'D2 GANIT'!AD30)</f>
        <v>E</v>
      </c>
      <c r="AG78" s="251">
        <f>IF('VYAKTITV VIKAS'!R30="","",'VYAKTITV VIKAS'!R30)</f>
        <v>0</v>
      </c>
      <c r="AH78" s="251" t="str">
        <f>IF('VYAKTITV VIKAS'!S30="","",'VYAKTITV VIKAS'!S30)</f>
        <v>E</v>
      </c>
      <c r="AI78" s="251">
        <f t="shared" si="2"/>
        <v>0</v>
      </c>
      <c r="AJ78" s="251" t="str">
        <f t="shared" si="3"/>
        <v>E</v>
      </c>
      <c r="AK78" s="251" t="str">
        <f>IF('Data Entry'!C34="","",'Data Entry'!C34)</f>
        <v/>
      </c>
      <c r="AL78" s="252" t="str">
        <f>IF('Data Entry'!D34="","",'Data Entry'!D34)</f>
        <v/>
      </c>
      <c r="AM78" s="251" t="str">
        <f>IF('Data Entry'!M34="","",'Data Entry'!M34)</f>
        <v xml:space="preserve"> </v>
      </c>
    </row>
    <row r="79" spans="27:39">
      <c r="AA79" s="251">
        <f>IF('Data Entry'!A35="","",'Data Entry'!A35)</f>
        <v>28</v>
      </c>
      <c r="AB79" s="251" t="str">
        <f>IF('Data Entry'!B35="","",'Data Entry'!B35)</f>
        <v/>
      </c>
      <c r="AC79" s="251">
        <f>IF('D2 BHASHA PARYAVARAN'!AC31="","",'D2 BHASHA PARYAVARAN'!AC31)</f>
        <v>0</v>
      </c>
      <c r="AD79" s="251" t="str">
        <f>IF('D2 BHASHA PARYAVARAN'!AD31="","",'D2 BHASHA PARYAVARAN'!AD31)</f>
        <v>E</v>
      </c>
      <c r="AE79" s="251">
        <f>IF('D2 GANIT'!AC31="","",'D2 GANIT'!AC31)</f>
        <v>0</v>
      </c>
      <c r="AF79" s="251" t="str">
        <f>IF('D2 GANIT'!AD31="","",'D2 GANIT'!AD31)</f>
        <v>E</v>
      </c>
      <c r="AG79" s="251">
        <f>IF('VYAKTITV VIKAS'!R31="","",'VYAKTITV VIKAS'!R31)</f>
        <v>0</v>
      </c>
      <c r="AH79" s="251" t="str">
        <f>IF('VYAKTITV VIKAS'!S31="","",'VYAKTITV VIKAS'!S31)</f>
        <v>E</v>
      </c>
      <c r="AI79" s="251">
        <f t="shared" si="2"/>
        <v>0</v>
      </c>
      <c r="AJ79" s="251" t="str">
        <f t="shared" si="3"/>
        <v>E</v>
      </c>
      <c r="AK79" s="251" t="str">
        <f>IF('Data Entry'!C35="","",'Data Entry'!C35)</f>
        <v/>
      </c>
      <c r="AL79" s="252" t="str">
        <f>IF('Data Entry'!D35="","",'Data Entry'!D35)</f>
        <v/>
      </c>
      <c r="AM79" s="251" t="str">
        <f>IF('Data Entry'!M35="","",'Data Entry'!M35)</f>
        <v xml:space="preserve"> </v>
      </c>
    </row>
    <row r="80" spans="27:39">
      <c r="AA80" s="251">
        <f>IF('Data Entry'!A36="","",'Data Entry'!A36)</f>
        <v>29</v>
      </c>
      <c r="AB80" s="251" t="str">
        <f>IF('Data Entry'!B36="","",'Data Entry'!B36)</f>
        <v/>
      </c>
      <c r="AC80" s="251">
        <f>IF('D2 BHASHA PARYAVARAN'!AC32="","",'D2 BHASHA PARYAVARAN'!AC32)</f>
        <v>0</v>
      </c>
      <c r="AD80" s="251" t="str">
        <f>IF('D2 BHASHA PARYAVARAN'!AD32="","",'D2 BHASHA PARYAVARAN'!AD32)</f>
        <v>E</v>
      </c>
      <c r="AE80" s="251">
        <f>IF('D2 GANIT'!AC32="","",'D2 GANIT'!AC32)</f>
        <v>0</v>
      </c>
      <c r="AF80" s="251" t="str">
        <f>IF('D2 GANIT'!AD32="","",'D2 GANIT'!AD32)</f>
        <v>E</v>
      </c>
      <c r="AG80" s="251">
        <f>IF('VYAKTITV VIKAS'!R32="","",'VYAKTITV VIKAS'!R32)</f>
        <v>0</v>
      </c>
      <c r="AH80" s="251" t="str">
        <f>IF('VYAKTITV VIKAS'!S32="","",'VYAKTITV VIKAS'!S32)</f>
        <v>E</v>
      </c>
      <c r="AI80" s="251">
        <f t="shared" si="2"/>
        <v>0</v>
      </c>
      <c r="AJ80" s="251" t="str">
        <f t="shared" si="3"/>
        <v>E</v>
      </c>
      <c r="AK80" s="251" t="str">
        <f>IF('Data Entry'!C36="","",'Data Entry'!C36)</f>
        <v/>
      </c>
      <c r="AL80" s="252" t="str">
        <f>IF('Data Entry'!D36="","",'Data Entry'!D36)</f>
        <v/>
      </c>
      <c r="AM80" s="251" t="str">
        <f>IF('Data Entry'!M36="","",'Data Entry'!M36)</f>
        <v xml:space="preserve"> </v>
      </c>
    </row>
    <row r="81" spans="27:39">
      <c r="AA81" s="251">
        <f>IF('Data Entry'!A37="","",'Data Entry'!A37)</f>
        <v>30</v>
      </c>
      <c r="AB81" s="251" t="str">
        <f>IF('Data Entry'!B37="","",'Data Entry'!B37)</f>
        <v/>
      </c>
      <c r="AC81" s="251">
        <f>IF('D2 BHASHA PARYAVARAN'!AC33="","",'D2 BHASHA PARYAVARAN'!AC33)</f>
        <v>0</v>
      </c>
      <c r="AD81" s="251" t="str">
        <f>IF('D2 BHASHA PARYAVARAN'!AD33="","",'D2 BHASHA PARYAVARAN'!AD33)</f>
        <v>E</v>
      </c>
      <c r="AE81" s="251">
        <f>IF('D2 GANIT'!AC33="","",'D2 GANIT'!AC33)</f>
        <v>0</v>
      </c>
      <c r="AF81" s="251" t="str">
        <f>IF('D2 GANIT'!AD33="","",'D2 GANIT'!AD33)</f>
        <v>E</v>
      </c>
      <c r="AG81" s="251">
        <f>IF('VYAKTITV VIKAS'!R33="","",'VYAKTITV VIKAS'!R33)</f>
        <v>0</v>
      </c>
      <c r="AH81" s="251" t="str">
        <f>IF('VYAKTITV VIKAS'!S33="","",'VYAKTITV VIKAS'!S33)</f>
        <v>E</v>
      </c>
      <c r="AI81" s="251">
        <f t="shared" si="2"/>
        <v>0</v>
      </c>
      <c r="AJ81" s="251" t="str">
        <f t="shared" si="3"/>
        <v>E</v>
      </c>
      <c r="AK81" s="251" t="str">
        <f>IF('Data Entry'!C37="","",'Data Entry'!C37)</f>
        <v/>
      </c>
      <c r="AL81" s="252" t="str">
        <f>IF('Data Entry'!D37="","",'Data Entry'!D37)</f>
        <v/>
      </c>
      <c r="AM81" s="251" t="str">
        <f>IF('Data Entry'!M37="","",'Data Entry'!M37)</f>
        <v xml:space="preserve"> </v>
      </c>
    </row>
    <row r="82" spans="27:39">
      <c r="AA82" s="251">
        <f>IF('Data Entry'!A38="","",'Data Entry'!A38)</f>
        <v>31</v>
      </c>
      <c r="AB82" s="251" t="str">
        <f>IF('Data Entry'!B38="","",'Data Entry'!B38)</f>
        <v/>
      </c>
      <c r="AC82" s="251">
        <f>IF('D2 BHASHA PARYAVARAN'!AC34="","",'D2 BHASHA PARYAVARAN'!AC34)</f>
        <v>0</v>
      </c>
      <c r="AD82" s="251" t="str">
        <f>IF('D2 BHASHA PARYAVARAN'!AD34="","",'D2 BHASHA PARYAVARAN'!AD34)</f>
        <v>E</v>
      </c>
      <c r="AE82" s="251">
        <f>IF('D2 GANIT'!AC34="","",'D2 GANIT'!AC34)</f>
        <v>0</v>
      </c>
      <c r="AF82" s="251" t="str">
        <f>IF('D2 GANIT'!AD34="","",'D2 GANIT'!AD34)</f>
        <v>E</v>
      </c>
      <c r="AG82" s="251">
        <f>IF('VYAKTITV VIKAS'!R34="","",'VYAKTITV VIKAS'!R34)</f>
        <v>0</v>
      </c>
      <c r="AH82" s="251" t="str">
        <f>IF('VYAKTITV VIKAS'!S34="","",'VYAKTITV VIKAS'!S34)</f>
        <v>E</v>
      </c>
      <c r="AI82" s="251">
        <f t="shared" si="2"/>
        <v>0</v>
      </c>
      <c r="AJ82" s="251" t="str">
        <f t="shared" si="3"/>
        <v>E</v>
      </c>
      <c r="AK82" s="251" t="str">
        <f>IF('Data Entry'!C38="","",'Data Entry'!C38)</f>
        <v/>
      </c>
      <c r="AL82" s="252" t="str">
        <f>IF('Data Entry'!D38="","",'Data Entry'!D38)</f>
        <v/>
      </c>
      <c r="AM82" s="251" t="str">
        <f>IF('Data Entry'!M38="","",'Data Entry'!M38)</f>
        <v xml:space="preserve"> </v>
      </c>
    </row>
    <row r="83" spans="27:39">
      <c r="AA83" s="251">
        <f>IF('Data Entry'!A39="","",'Data Entry'!A39)</f>
        <v>32</v>
      </c>
      <c r="AB83" s="251" t="str">
        <f>IF('Data Entry'!B39="","",'Data Entry'!B39)</f>
        <v/>
      </c>
      <c r="AC83" s="251">
        <f>IF('D2 BHASHA PARYAVARAN'!AC35="","",'D2 BHASHA PARYAVARAN'!AC35)</f>
        <v>0</v>
      </c>
      <c r="AD83" s="251" t="str">
        <f>IF('D2 BHASHA PARYAVARAN'!AD35="","",'D2 BHASHA PARYAVARAN'!AD35)</f>
        <v>E</v>
      </c>
      <c r="AE83" s="251">
        <f>IF('D2 GANIT'!AC35="","",'D2 GANIT'!AC35)</f>
        <v>0</v>
      </c>
      <c r="AF83" s="251" t="str">
        <f>IF('D2 GANIT'!AD35="","",'D2 GANIT'!AD35)</f>
        <v>E</v>
      </c>
      <c r="AG83" s="251">
        <f>IF('VYAKTITV VIKAS'!R35="","",'VYAKTITV VIKAS'!R35)</f>
        <v>0</v>
      </c>
      <c r="AH83" s="251" t="str">
        <f>IF('VYAKTITV VIKAS'!S35="","",'VYAKTITV VIKAS'!S35)</f>
        <v>E</v>
      </c>
      <c r="AI83" s="251">
        <f t="shared" si="2"/>
        <v>0</v>
      </c>
      <c r="AJ83" s="251" t="str">
        <f t="shared" si="3"/>
        <v>E</v>
      </c>
      <c r="AK83" s="251" t="str">
        <f>IF('Data Entry'!C39="","",'Data Entry'!C39)</f>
        <v/>
      </c>
      <c r="AL83" s="252" t="str">
        <f>IF('Data Entry'!D39="","",'Data Entry'!D39)</f>
        <v/>
      </c>
      <c r="AM83" s="251" t="str">
        <f>IF('Data Entry'!M39="","",'Data Entry'!M39)</f>
        <v xml:space="preserve"> </v>
      </c>
    </row>
    <row r="84" spans="27:39">
      <c r="AA84" s="251">
        <f>IF('Data Entry'!A40="","",'Data Entry'!A40)</f>
        <v>33</v>
      </c>
      <c r="AB84" s="251" t="str">
        <f>IF('Data Entry'!B40="","",'Data Entry'!B40)</f>
        <v/>
      </c>
      <c r="AC84" s="251">
        <f>IF('D2 BHASHA PARYAVARAN'!AC36="","",'D2 BHASHA PARYAVARAN'!AC36)</f>
        <v>0</v>
      </c>
      <c r="AD84" s="251" t="str">
        <f>IF('D2 BHASHA PARYAVARAN'!AD36="","",'D2 BHASHA PARYAVARAN'!AD36)</f>
        <v>E</v>
      </c>
      <c r="AE84" s="251">
        <f>IF('D2 GANIT'!AC36="","",'D2 GANIT'!AC36)</f>
        <v>0</v>
      </c>
      <c r="AF84" s="251" t="str">
        <f>IF('D2 GANIT'!AD36="","",'D2 GANIT'!AD36)</f>
        <v>E</v>
      </c>
      <c r="AG84" s="251">
        <f>IF('VYAKTITV VIKAS'!R36="","",'VYAKTITV VIKAS'!R36)</f>
        <v>0</v>
      </c>
      <c r="AH84" s="251" t="str">
        <f>IF('VYAKTITV VIKAS'!S36="","",'VYAKTITV VIKAS'!S36)</f>
        <v>E</v>
      </c>
      <c r="AI84" s="251">
        <f t="shared" si="2"/>
        <v>0</v>
      </c>
      <c r="AJ84" s="251" t="str">
        <f t="shared" si="3"/>
        <v>E</v>
      </c>
      <c r="AK84" s="251" t="str">
        <f>IF('Data Entry'!C40="","",'Data Entry'!C40)</f>
        <v/>
      </c>
      <c r="AL84" s="252" t="str">
        <f>IF('Data Entry'!D40="","",'Data Entry'!D40)</f>
        <v/>
      </c>
      <c r="AM84" s="251" t="str">
        <f>IF('Data Entry'!M40="","",'Data Entry'!M40)</f>
        <v xml:space="preserve"> </v>
      </c>
    </row>
    <row r="85" spans="27:39">
      <c r="AA85" s="251">
        <f>IF('Data Entry'!A41="","",'Data Entry'!A41)</f>
        <v>34</v>
      </c>
      <c r="AB85" s="251" t="str">
        <f>IF('Data Entry'!B41="","",'Data Entry'!B41)</f>
        <v/>
      </c>
      <c r="AC85" s="251">
        <f>IF('D2 BHASHA PARYAVARAN'!AC37="","",'D2 BHASHA PARYAVARAN'!AC37)</f>
        <v>0</v>
      </c>
      <c r="AD85" s="251" t="str">
        <f>IF('D2 BHASHA PARYAVARAN'!AD37="","",'D2 BHASHA PARYAVARAN'!AD37)</f>
        <v>E</v>
      </c>
      <c r="AE85" s="251">
        <f>IF('D2 GANIT'!AC37="","",'D2 GANIT'!AC37)</f>
        <v>0</v>
      </c>
      <c r="AF85" s="251" t="str">
        <f>IF('D2 GANIT'!AD37="","",'D2 GANIT'!AD37)</f>
        <v>E</v>
      </c>
      <c r="AG85" s="251">
        <f>IF('VYAKTITV VIKAS'!R37="","",'VYAKTITV VIKAS'!R37)</f>
        <v>0</v>
      </c>
      <c r="AH85" s="251" t="str">
        <f>IF('VYAKTITV VIKAS'!S37="","",'VYAKTITV VIKAS'!S37)</f>
        <v>E</v>
      </c>
      <c r="AI85" s="251">
        <f t="shared" si="2"/>
        <v>0</v>
      </c>
      <c r="AJ85" s="251" t="str">
        <f t="shared" si="3"/>
        <v>E</v>
      </c>
      <c r="AK85" s="251" t="str">
        <f>IF('Data Entry'!C41="","",'Data Entry'!C41)</f>
        <v/>
      </c>
      <c r="AL85" s="252" t="str">
        <f>IF('Data Entry'!D41="","",'Data Entry'!D41)</f>
        <v/>
      </c>
      <c r="AM85" s="251" t="str">
        <f>IF('Data Entry'!M41="","",'Data Entry'!M41)</f>
        <v xml:space="preserve"> </v>
      </c>
    </row>
    <row r="86" spans="27:39">
      <c r="AA86" s="251">
        <f>IF('Data Entry'!A42="","",'Data Entry'!A42)</f>
        <v>35</v>
      </c>
      <c r="AB86" s="251" t="str">
        <f>IF('Data Entry'!B42="","",'Data Entry'!B42)</f>
        <v/>
      </c>
      <c r="AC86" s="251">
        <f>IF('D2 BHASHA PARYAVARAN'!AC38="","",'D2 BHASHA PARYAVARAN'!AC38)</f>
        <v>0</v>
      </c>
      <c r="AD86" s="251" t="str">
        <f>IF('D2 BHASHA PARYAVARAN'!AD38="","",'D2 BHASHA PARYAVARAN'!AD38)</f>
        <v>E</v>
      </c>
      <c r="AE86" s="251">
        <f>IF('D2 GANIT'!AC38="","",'D2 GANIT'!AC38)</f>
        <v>0</v>
      </c>
      <c r="AF86" s="251" t="str">
        <f>IF('D2 GANIT'!AD38="","",'D2 GANIT'!AD38)</f>
        <v>E</v>
      </c>
      <c r="AG86" s="251">
        <f>IF('VYAKTITV VIKAS'!R38="","",'VYAKTITV VIKAS'!R38)</f>
        <v>0</v>
      </c>
      <c r="AH86" s="251" t="str">
        <f>IF('VYAKTITV VIKAS'!S38="","",'VYAKTITV VIKAS'!S38)</f>
        <v>E</v>
      </c>
      <c r="AI86" s="251">
        <f t="shared" si="2"/>
        <v>0</v>
      </c>
      <c r="AJ86" s="251" t="str">
        <f t="shared" si="3"/>
        <v>E</v>
      </c>
      <c r="AK86" s="251" t="str">
        <f>IF('Data Entry'!C42="","",'Data Entry'!C42)</f>
        <v/>
      </c>
      <c r="AL86" s="252" t="str">
        <f>IF('Data Entry'!D42="","",'Data Entry'!D42)</f>
        <v/>
      </c>
      <c r="AM86" s="251" t="str">
        <f>IF('Data Entry'!M42="","",'Data Entry'!M42)</f>
        <v xml:space="preserve"> </v>
      </c>
    </row>
    <row r="87" spans="27:39">
      <c r="AA87" s="251">
        <f>IF('Data Entry'!A43="","",'Data Entry'!A43)</f>
        <v>36</v>
      </c>
      <c r="AB87" s="251" t="str">
        <f>IF('Data Entry'!B43="","",'Data Entry'!B43)</f>
        <v/>
      </c>
      <c r="AC87" s="251">
        <f>IF('D2 BHASHA PARYAVARAN'!AC39="","",'D2 BHASHA PARYAVARAN'!AC39)</f>
        <v>0</v>
      </c>
      <c r="AD87" s="251" t="str">
        <f>IF('D2 BHASHA PARYAVARAN'!AD39="","",'D2 BHASHA PARYAVARAN'!AD39)</f>
        <v>E</v>
      </c>
      <c r="AE87" s="251">
        <f>IF('D2 GANIT'!AC39="","",'D2 GANIT'!AC39)</f>
        <v>0</v>
      </c>
      <c r="AF87" s="251" t="str">
        <f>IF('D2 GANIT'!AD39="","",'D2 GANIT'!AD39)</f>
        <v>E</v>
      </c>
      <c r="AG87" s="251">
        <f>IF('VYAKTITV VIKAS'!R39="","",'VYAKTITV VIKAS'!R39)</f>
        <v>0</v>
      </c>
      <c r="AH87" s="251" t="str">
        <f>IF('VYAKTITV VIKAS'!S39="","",'VYAKTITV VIKAS'!S39)</f>
        <v>E</v>
      </c>
      <c r="AI87" s="251">
        <f t="shared" si="2"/>
        <v>0</v>
      </c>
      <c r="AJ87" s="251" t="str">
        <f t="shared" si="3"/>
        <v>E</v>
      </c>
      <c r="AK87" s="251" t="str">
        <f>IF('Data Entry'!C43="","",'Data Entry'!C43)</f>
        <v/>
      </c>
      <c r="AL87" s="252" t="str">
        <f>IF('Data Entry'!D43="","",'Data Entry'!D43)</f>
        <v/>
      </c>
      <c r="AM87" s="251" t="str">
        <f>IF('Data Entry'!M43="","",'Data Entry'!M43)</f>
        <v xml:space="preserve"> </v>
      </c>
    </row>
    <row r="88" spans="27:39">
      <c r="AA88" s="251">
        <f>IF('Data Entry'!A44="","",'Data Entry'!A44)</f>
        <v>37</v>
      </c>
      <c r="AB88" s="251" t="str">
        <f>IF('Data Entry'!B44="","",'Data Entry'!B44)</f>
        <v/>
      </c>
      <c r="AC88" s="251">
        <f>IF('D2 BHASHA PARYAVARAN'!AC40="","",'D2 BHASHA PARYAVARAN'!AC40)</f>
        <v>0</v>
      </c>
      <c r="AD88" s="251" t="str">
        <f>IF('D2 BHASHA PARYAVARAN'!AD40="","",'D2 BHASHA PARYAVARAN'!AD40)</f>
        <v>E</v>
      </c>
      <c r="AE88" s="251">
        <f>IF('D2 GANIT'!AC40="","",'D2 GANIT'!AC40)</f>
        <v>0</v>
      </c>
      <c r="AF88" s="251" t="str">
        <f>IF('D2 GANIT'!AD40="","",'D2 GANIT'!AD40)</f>
        <v>E</v>
      </c>
      <c r="AG88" s="251">
        <f>IF('VYAKTITV VIKAS'!R40="","",'VYAKTITV VIKAS'!R40)</f>
        <v>0</v>
      </c>
      <c r="AH88" s="251" t="str">
        <f>IF('VYAKTITV VIKAS'!S40="","",'VYAKTITV VIKAS'!S40)</f>
        <v>E</v>
      </c>
      <c r="AI88" s="251">
        <f t="shared" si="2"/>
        <v>0</v>
      </c>
      <c r="AJ88" s="251" t="str">
        <f t="shared" si="3"/>
        <v>E</v>
      </c>
      <c r="AK88" s="251" t="str">
        <f>IF('Data Entry'!C44="","",'Data Entry'!C44)</f>
        <v/>
      </c>
      <c r="AL88" s="252" t="str">
        <f>IF('Data Entry'!D44="","",'Data Entry'!D44)</f>
        <v/>
      </c>
      <c r="AM88" s="251" t="str">
        <f>IF('Data Entry'!M44="","",'Data Entry'!M44)</f>
        <v xml:space="preserve"> </v>
      </c>
    </row>
    <row r="89" spans="27:39">
      <c r="AA89" s="251">
        <f>IF('Data Entry'!A45="","",'Data Entry'!A45)</f>
        <v>38</v>
      </c>
      <c r="AB89" s="251" t="str">
        <f>IF('Data Entry'!B45="","",'Data Entry'!B45)</f>
        <v/>
      </c>
      <c r="AC89" s="251">
        <f>IF('D2 BHASHA PARYAVARAN'!AC41="","",'D2 BHASHA PARYAVARAN'!AC41)</f>
        <v>0</v>
      </c>
      <c r="AD89" s="251" t="str">
        <f>IF('D2 BHASHA PARYAVARAN'!AD41="","",'D2 BHASHA PARYAVARAN'!AD41)</f>
        <v>E</v>
      </c>
      <c r="AE89" s="251">
        <f>IF('D2 GANIT'!AC41="","",'D2 GANIT'!AC41)</f>
        <v>0</v>
      </c>
      <c r="AF89" s="251" t="str">
        <f>IF('D2 GANIT'!AD41="","",'D2 GANIT'!AD41)</f>
        <v>E</v>
      </c>
      <c r="AG89" s="251">
        <f>IF('VYAKTITV VIKAS'!R41="","",'VYAKTITV VIKAS'!R41)</f>
        <v>0</v>
      </c>
      <c r="AH89" s="251" t="str">
        <f>IF('VYAKTITV VIKAS'!S41="","",'VYAKTITV VIKAS'!S41)</f>
        <v>E</v>
      </c>
      <c r="AI89" s="251">
        <f t="shared" si="2"/>
        <v>0</v>
      </c>
      <c r="AJ89" s="251" t="str">
        <f t="shared" si="3"/>
        <v>E</v>
      </c>
      <c r="AK89" s="251" t="str">
        <f>IF('Data Entry'!C45="","",'Data Entry'!C45)</f>
        <v/>
      </c>
      <c r="AL89" s="252" t="str">
        <f>IF('Data Entry'!D45="","",'Data Entry'!D45)</f>
        <v/>
      </c>
      <c r="AM89" s="251" t="str">
        <f>IF('Data Entry'!M45="","",'Data Entry'!M45)</f>
        <v xml:space="preserve"> </v>
      </c>
    </row>
    <row r="90" spans="27:39">
      <c r="AA90" s="251">
        <f>IF('Data Entry'!A46="","",'Data Entry'!A46)</f>
        <v>39</v>
      </c>
      <c r="AB90" s="251" t="str">
        <f>IF('Data Entry'!B46="","",'Data Entry'!B46)</f>
        <v/>
      </c>
      <c r="AC90" s="251">
        <f>IF('D2 BHASHA PARYAVARAN'!AC42="","",'D2 BHASHA PARYAVARAN'!AC42)</f>
        <v>0</v>
      </c>
      <c r="AD90" s="251" t="str">
        <f>IF('D2 BHASHA PARYAVARAN'!AD42="","",'D2 BHASHA PARYAVARAN'!AD42)</f>
        <v>E</v>
      </c>
      <c r="AE90" s="251">
        <f>IF('D2 GANIT'!AC42="","",'D2 GANIT'!AC42)</f>
        <v>0</v>
      </c>
      <c r="AF90" s="251" t="str">
        <f>IF('D2 GANIT'!AD42="","",'D2 GANIT'!AD42)</f>
        <v>E</v>
      </c>
      <c r="AG90" s="251">
        <f>IF('VYAKTITV VIKAS'!R42="","",'VYAKTITV VIKAS'!R42)</f>
        <v>0</v>
      </c>
      <c r="AH90" s="251" t="str">
        <f>IF('VYAKTITV VIKAS'!S42="","",'VYAKTITV VIKAS'!S42)</f>
        <v>E</v>
      </c>
      <c r="AI90" s="251">
        <f t="shared" si="2"/>
        <v>0</v>
      </c>
      <c r="AJ90" s="251" t="str">
        <f t="shared" si="3"/>
        <v>E</v>
      </c>
      <c r="AK90" s="251" t="str">
        <f>IF('Data Entry'!C46="","",'Data Entry'!C46)</f>
        <v/>
      </c>
      <c r="AL90" s="252" t="str">
        <f>IF('Data Entry'!D46="","",'Data Entry'!D46)</f>
        <v/>
      </c>
      <c r="AM90" s="251" t="str">
        <f>IF('Data Entry'!M46="","",'Data Entry'!M46)</f>
        <v xml:space="preserve"> </v>
      </c>
    </row>
    <row r="91" spans="27:39">
      <c r="AA91" s="251">
        <f>IF('Data Entry'!A47="","",'Data Entry'!A47)</f>
        <v>40</v>
      </c>
      <c r="AB91" s="251" t="str">
        <f>IF('Data Entry'!B47="","",'Data Entry'!B47)</f>
        <v/>
      </c>
      <c r="AC91" s="251">
        <f>IF('D2 BHASHA PARYAVARAN'!AC43="","",'D2 BHASHA PARYAVARAN'!AC43)</f>
        <v>0</v>
      </c>
      <c r="AD91" s="251" t="str">
        <f>IF('D2 BHASHA PARYAVARAN'!AD43="","",'D2 BHASHA PARYAVARAN'!AD43)</f>
        <v>E</v>
      </c>
      <c r="AE91" s="251">
        <f>IF('D2 GANIT'!AC43="","",'D2 GANIT'!AC43)</f>
        <v>0</v>
      </c>
      <c r="AF91" s="251" t="str">
        <f>IF('D2 GANIT'!AD43="","",'D2 GANIT'!AD43)</f>
        <v>E</v>
      </c>
      <c r="AG91" s="251">
        <f>IF('VYAKTITV VIKAS'!R43="","",'VYAKTITV VIKAS'!R43)</f>
        <v>0</v>
      </c>
      <c r="AH91" s="251" t="str">
        <f>IF('VYAKTITV VIKAS'!S43="","",'VYAKTITV VIKAS'!S43)</f>
        <v>E</v>
      </c>
      <c r="AI91" s="251">
        <f t="shared" si="2"/>
        <v>0</v>
      </c>
      <c r="AJ91" s="251" t="str">
        <f t="shared" si="3"/>
        <v>E</v>
      </c>
      <c r="AK91" s="251" t="str">
        <f>IF('Data Entry'!C47="","",'Data Entry'!C47)</f>
        <v/>
      </c>
      <c r="AL91" s="252" t="str">
        <f>IF('Data Entry'!D47="","",'Data Entry'!D47)</f>
        <v/>
      </c>
      <c r="AM91" s="251" t="str">
        <f>IF('Data Entry'!M47="","",'Data Entry'!M47)</f>
        <v xml:space="preserve"> </v>
      </c>
    </row>
    <row r="92" spans="27:39">
      <c r="AA92" s="251">
        <f>IF('Data Entry'!A48="","",'Data Entry'!A48)</f>
        <v>41</v>
      </c>
      <c r="AB92" s="251" t="str">
        <f>IF('Data Entry'!B48="","",'Data Entry'!B48)</f>
        <v/>
      </c>
      <c r="AC92" s="251">
        <f>IF('D2 BHASHA PARYAVARAN'!AC44="","",'D2 BHASHA PARYAVARAN'!AC44)</f>
        <v>0</v>
      </c>
      <c r="AD92" s="251" t="str">
        <f>IF('D2 BHASHA PARYAVARAN'!AD44="","",'D2 BHASHA PARYAVARAN'!AD44)</f>
        <v>E</v>
      </c>
      <c r="AE92" s="251">
        <f>IF('D2 GANIT'!AC44="","",'D2 GANIT'!AC44)</f>
        <v>0</v>
      </c>
      <c r="AF92" s="251" t="str">
        <f>IF('D2 GANIT'!AD44="","",'D2 GANIT'!AD44)</f>
        <v>E</v>
      </c>
      <c r="AG92" s="251">
        <f>IF('VYAKTITV VIKAS'!R44="","",'VYAKTITV VIKAS'!R44)</f>
        <v>0</v>
      </c>
      <c r="AH92" s="251" t="str">
        <f>IF('VYAKTITV VIKAS'!S44="","",'VYAKTITV VIKAS'!S44)</f>
        <v>E</v>
      </c>
      <c r="AI92" s="251">
        <f t="shared" si="2"/>
        <v>0</v>
      </c>
      <c r="AJ92" s="251" t="str">
        <f t="shared" si="3"/>
        <v>E</v>
      </c>
      <c r="AK92" s="251" t="str">
        <f>IF('Data Entry'!C48="","",'Data Entry'!C48)</f>
        <v/>
      </c>
      <c r="AL92" s="252" t="str">
        <f>IF('Data Entry'!D48="","",'Data Entry'!D48)</f>
        <v/>
      </c>
      <c r="AM92" s="251" t="str">
        <f>IF('Data Entry'!M48="","",'Data Entry'!M48)</f>
        <v xml:space="preserve"> </v>
      </c>
    </row>
    <row r="93" spans="27:39">
      <c r="AA93" s="251">
        <f>IF('Data Entry'!A49="","",'Data Entry'!A49)</f>
        <v>42</v>
      </c>
      <c r="AB93" s="251" t="str">
        <f>IF('Data Entry'!B49="","",'Data Entry'!B49)</f>
        <v/>
      </c>
      <c r="AC93" s="251">
        <f>IF('D2 BHASHA PARYAVARAN'!AC45="","",'D2 BHASHA PARYAVARAN'!AC45)</f>
        <v>0</v>
      </c>
      <c r="AD93" s="251" t="str">
        <f>IF('D2 BHASHA PARYAVARAN'!AD45="","",'D2 BHASHA PARYAVARAN'!AD45)</f>
        <v>E</v>
      </c>
      <c r="AE93" s="251">
        <f>IF('D2 GANIT'!AC45="","",'D2 GANIT'!AC45)</f>
        <v>0</v>
      </c>
      <c r="AF93" s="251" t="str">
        <f>IF('D2 GANIT'!AD45="","",'D2 GANIT'!AD45)</f>
        <v>E</v>
      </c>
      <c r="AG93" s="251">
        <f>IF('VYAKTITV VIKAS'!R45="","",'VYAKTITV VIKAS'!R45)</f>
        <v>0</v>
      </c>
      <c r="AH93" s="251" t="str">
        <f>IF('VYAKTITV VIKAS'!S45="","",'VYAKTITV VIKAS'!S45)</f>
        <v>E</v>
      </c>
      <c r="AI93" s="251">
        <f t="shared" si="2"/>
        <v>0</v>
      </c>
      <c r="AJ93" s="251" t="str">
        <f t="shared" si="3"/>
        <v>E</v>
      </c>
      <c r="AK93" s="251" t="str">
        <f>IF('Data Entry'!C49="","",'Data Entry'!C49)</f>
        <v/>
      </c>
      <c r="AL93" s="252" t="str">
        <f>IF('Data Entry'!D49="","",'Data Entry'!D49)</f>
        <v/>
      </c>
      <c r="AM93" s="251" t="str">
        <f>IF('Data Entry'!M49="","",'Data Entry'!M49)</f>
        <v xml:space="preserve"> </v>
      </c>
    </row>
    <row r="94" spans="27:39">
      <c r="AA94" s="251">
        <f>IF('Data Entry'!A50="","",'Data Entry'!A50)</f>
        <v>43</v>
      </c>
      <c r="AB94" s="251" t="str">
        <f>IF('Data Entry'!B50="","",'Data Entry'!B50)</f>
        <v/>
      </c>
      <c r="AC94" s="251">
        <f>IF('D2 BHASHA PARYAVARAN'!AC46="","",'D2 BHASHA PARYAVARAN'!AC46)</f>
        <v>0</v>
      </c>
      <c r="AD94" s="251" t="str">
        <f>IF('D2 BHASHA PARYAVARAN'!AD46="","",'D2 BHASHA PARYAVARAN'!AD46)</f>
        <v>E</v>
      </c>
      <c r="AE94" s="251">
        <f>IF('D2 GANIT'!AC46="","",'D2 GANIT'!AC46)</f>
        <v>0</v>
      </c>
      <c r="AF94" s="251" t="str">
        <f>IF('D2 GANIT'!AD46="","",'D2 GANIT'!AD46)</f>
        <v>E</v>
      </c>
      <c r="AG94" s="251">
        <f>IF('VYAKTITV VIKAS'!R46="","",'VYAKTITV VIKAS'!R46)</f>
        <v>0</v>
      </c>
      <c r="AH94" s="251" t="str">
        <f>IF('VYAKTITV VIKAS'!S46="","",'VYAKTITV VIKAS'!S46)</f>
        <v>E</v>
      </c>
      <c r="AI94" s="251">
        <f t="shared" si="2"/>
        <v>0</v>
      </c>
      <c r="AJ94" s="251" t="str">
        <f t="shared" si="3"/>
        <v>E</v>
      </c>
      <c r="AK94" s="251" t="str">
        <f>IF('Data Entry'!C50="","",'Data Entry'!C50)</f>
        <v/>
      </c>
      <c r="AL94" s="252" t="str">
        <f>IF('Data Entry'!D50="","",'Data Entry'!D50)</f>
        <v/>
      </c>
      <c r="AM94" s="251" t="str">
        <f>IF('Data Entry'!M50="","",'Data Entry'!M50)</f>
        <v xml:space="preserve"> </v>
      </c>
    </row>
    <row r="95" spans="27:39">
      <c r="AA95" s="251">
        <f>IF('Data Entry'!A51="","",'Data Entry'!A51)</f>
        <v>44</v>
      </c>
      <c r="AB95" s="251" t="str">
        <f>IF('Data Entry'!B51="","",'Data Entry'!B51)</f>
        <v/>
      </c>
      <c r="AC95" s="251">
        <f>IF('D2 BHASHA PARYAVARAN'!AC47="","",'D2 BHASHA PARYAVARAN'!AC47)</f>
        <v>0</v>
      </c>
      <c r="AD95" s="251" t="str">
        <f>IF('D2 BHASHA PARYAVARAN'!AD47="","",'D2 BHASHA PARYAVARAN'!AD47)</f>
        <v>E</v>
      </c>
      <c r="AE95" s="251">
        <f>IF('D2 GANIT'!AC47="","",'D2 GANIT'!AC47)</f>
        <v>0</v>
      </c>
      <c r="AF95" s="251" t="str">
        <f>IF('D2 GANIT'!AD47="","",'D2 GANIT'!AD47)</f>
        <v>E</v>
      </c>
      <c r="AG95" s="251">
        <f>IF('VYAKTITV VIKAS'!R47="","",'VYAKTITV VIKAS'!R47)</f>
        <v>0</v>
      </c>
      <c r="AH95" s="251" t="str">
        <f>IF('VYAKTITV VIKAS'!S47="","",'VYAKTITV VIKAS'!S47)</f>
        <v>E</v>
      </c>
      <c r="AI95" s="251">
        <f t="shared" si="2"/>
        <v>0</v>
      </c>
      <c r="AJ95" s="251" t="str">
        <f t="shared" si="3"/>
        <v>E</v>
      </c>
      <c r="AK95" s="251" t="str">
        <f>IF('Data Entry'!C51="","",'Data Entry'!C51)</f>
        <v/>
      </c>
      <c r="AL95" s="252" t="str">
        <f>IF('Data Entry'!D51="","",'Data Entry'!D51)</f>
        <v/>
      </c>
      <c r="AM95" s="251" t="str">
        <f>IF('Data Entry'!M51="","",'Data Entry'!M51)</f>
        <v xml:space="preserve"> </v>
      </c>
    </row>
    <row r="96" spans="27:39">
      <c r="AA96" s="251">
        <f>IF('Data Entry'!A52="","",'Data Entry'!A52)</f>
        <v>45</v>
      </c>
      <c r="AB96" s="251" t="str">
        <f>IF('Data Entry'!B52="","",'Data Entry'!B52)</f>
        <v/>
      </c>
      <c r="AC96" s="251">
        <f>IF('D2 BHASHA PARYAVARAN'!AC48="","",'D2 BHASHA PARYAVARAN'!AC48)</f>
        <v>0</v>
      </c>
      <c r="AD96" s="251" t="str">
        <f>IF('D2 BHASHA PARYAVARAN'!AD48="","",'D2 BHASHA PARYAVARAN'!AD48)</f>
        <v>E</v>
      </c>
      <c r="AE96" s="251">
        <f>IF('D2 GANIT'!AC48="","",'D2 GANIT'!AC48)</f>
        <v>0</v>
      </c>
      <c r="AF96" s="251" t="str">
        <f>IF('D2 GANIT'!AD48="","",'D2 GANIT'!AD48)</f>
        <v>E</v>
      </c>
      <c r="AG96" s="251">
        <f>IF('VYAKTITV VIKAS'!R48="","",'VYAKTITV VIKAS'!R48)</f>
        <v>0</v>
      </c>
      <c r="AH96" s="251" t="str">
        <f>IF('VYAKTITV VIKAS'!S48="","",'VYAKTITV VIKAS'!S48)</f>
        <v>E</v>
      </c>
      <c r="AI96" s="251">
        <f t="shared" si="2"/>
        <v>0</v>
      </c>
      <c r="AJ96" s="251" t="str">
        <f t="shared" si="3"/>
        <v>E</v>
      </c>
      <c r="AK96" s="251" t="str">
        <f>IF('Data Entry'!C52="","",'Data Entry'!C52)</f>
        <v/>
      </c>
      <c r="AL96" s="252" t="str">
        <f>IF('Data Entry'!D52="","",'Data Entry'!D52)</f>
        <v/>
      </c>
      <c r="AM96" s="251" t="str">
        <f>IF('Data Entry'!M52="","",'Data Entry'!M52)</f>
        <v xml:space="preserve"> </v>
      </c>
    </row>
    <row r="97" spans="27:39">
      <c r="AA97" s="251">
        <f>IF('Data Entry'!A53="","",'Data Entry'!A53)</f>
        <v>46</v>
      </c>
      <c r="AB97" s="251" t="str">
        <f>IF('Data Entry'!B53="","",'Data Entry'!B53)</f>
        <v/>
      </c>
      <c r="AC97" s="251">
        <f>IF('D2 BHASHA PARYAVARAN'!AC49="","",'D2 BHASHA PARYAVARAN'!AC49)</f>
        <v>0</v>
      </c>
      <c r="AD97" s="251" t="str">
        <f>IF('D2 BHASHA PARYAVARAN'!AD49="","",'D2 BHASHA PARYAVARAN'!AD49)</f>
        <v>E</v>
      </c>
      <c r="AE97" s="251">
        <f>IF('D2 GANIT'!AC49="","",'D2 GANIT'!AC49)</f>
        <v>0</v>
      </c>
      <c r="AF97" s="251" t="str">
        <f>IF('D2 GANIT'!AD49="","",'D2 GANIT'!AD49)</f>
        <v>E</v>
      </c>
      <c r="AG97" s="251">
        <f>IF('VYAKTITV VIKAS'!R49="","",'VYAKTITV VIKAS'!R49)</f>
        <v>0</v>
      </c>
      <c r="AH97" s="251" t="str">
        <f>IF('VYAKTITV VIKAS'!S49="","",'VYAKTITV VIKAS'!S49)</f>
        <v>E</v>
      </c>
      <c r="AI97" s="251">
        <f t="shared" si="2"/>
        <v>0</v>
      </c>
      <c r="AJ97" s="251" t="str">
        <f t="shared" si="3"/>
        <v>E</v>
      </c>
      <c r="AK97" s="251" t="str">
        <f>IF('Data Entry'!C53="","",'Data Entry'!C53)</f>
        <v/>
      </c>
      <c r="AL97" s="252" t="str">
        <f>IF('Data Entry'!D53="","",'Data Entry'!D53)</f>
        <v/>
      </c>
      <c r="AM97" s="251" t="str">
        <f>IF('Data Entry'!M53="","",'Data Entry'!M53)</f>
        <v xml:space="preserve"> </v>
      </c>
    </row>
    <row r="98" spans="27:39">
      <c r="AA98" s="251">
        <f>IF('Data Entry'!A54="","",'Data Entry'!A54)</f>
        <v>47</v>
      </c>
      <c r="AB98" s="251" t="str">
        <f>IF('Data Entry'!B54="","",'Data Entry'!B54)</f>
        <v/>
      </c>
      <c r="AC98" s="251">
        <f>IF('D2 BHASHA PARYAVARAN'!AC50="","",'D2 BHASHA PARYAVARAN'!AC50)</f>
        <v>0</v>
      </c>
      <c r="AD98" s="251" t="str">
        <f>IF('D2 BHASHA PARYAVARAN'!AD50="","",'D2 BHASHA PARYAVARAN'!AD50)</f>
        <v>E</v>
      </c>
      <c r="AE98" s="251">
        <f>IF('D2 GANIT'!AC50="","",'D2 GANIT'!AC50)</f>
        <v>0</v>
      </c>
      <c r="AF98" s="251" t="str">
        <f>IF('D2 GANIT'!AD50="","",'D2 GANIT'!AD50)</f>
        <v>E</v>
      </c>
      <c r="AG98" s="251">
        <f>IF('VYAKTITV VIKAS'!R50="","",'VYAKTITV VIKAS'!R50)</f>
        <v>0</v>
      </c>
      <c r="AH98" s="251" t="str">
        <f>IF('VYAKTITV VIKAS'!S50="","",'VYAKTITV VIKAS'!S50)</f>
        <v>E</v>
      </c>
      <c r="AI98" s="251">
        <f t="shared" si="2"/>
        <v>0</v>
      </c>
      <c r="AJ98" s="251" t="str">
        <f t="shared" si="3"/>
        <v>E</v>
      </c>
      <c r="AK98" s="251" t="str">
        <f>IF('Data Entry'!C54="","",'Data Entry'!C54)</f>
        <v/>
      </c>
      <c r="AL98" s="252" t="str">
        <f>IF('Data Entry'!D54="","",'Data Entry'!D54)</f>
        <v/>
      </c>
      <c r="AM98" s="251" t="str">
        <f>IF('Data Entry'!M54="","",'Data Entry'!M54)</f>
        <v xml:space="preserve"> </v>
      </c>
    </row>
    <row r="99" spans="27:39">
      <c r="AA99" s="251">
        <f>IF('Data Entry'!A55="","",'Data Entry'!A55)</f>
        <v>48</v>
      </c>
      <c r="AB99" s="251" t="str">
        <f>IF('Data Entry'!B55="","",'Data Entry'!B55)</f>
        <v/>
      </c>
      <c r="AC99" s="251">
        <f>IF('D2 BHASHA PARYAVARAN'!AC51="","",'D2 BHASHA PARYAVARAN'!AC51)</f>
        <v>0</v>
      </c>
      <c r="AD99" s="251" t="str">
        <f>IF('D2 BHASHA PARYAVARAN'!AD51="","",'D2 BHASHA PARYAVARAN'!AD51)</f>
        <v>E</v>
      </c>
      <c r="AE99" s="251">
        <f>IF('D2 GANIT'!AC51="","",'D2 GANIT'!AC51)</f>
        <v>0</v>
      </c>
      <c r="AF99" s="251" t="str">
        <f>IF('D2 GANIT'!AD51="","",'D2 GANIT'!AD51)</f>
        <v>E</v>
      </c>
      <c r="AG99" s="251">
        <f>IF('VYAKTITV VIKAS'!R51="","",'VYAKTITV VIKAS'!R51)</f>
        <v>0</v>
      </c>
      <c r="AH99" s="251" t="str">
        <f>IF('VYAKTITV VIKAS'!S51="","",'VYAKTITV VIKAS'!S51)</f>
        <v>E</v>
      </c>
      <c r="AI99" s="251">
        <f t="shared" si="2"/>
        <v>0</v>
      </c>
      <c r="AJ99" s="251" t="str">
        <f t="shared" si="3"/>
        <v>E</v>
      </c>
      <c r="AK99" s="251" t="str">
        <f>IF('Data Entry'!C55="","",'Data Entry'!C55)</f>
        <v/>
      </c>
      <c r="AL99" s="252" t="str">
        <f>IF('Data Entry'!D55="","",'Data Entry'!D55)</f>
        <v/>
      </c>
      <c r="AM99" s="251" t="str">
        <f>IF('Data Entry'!M55="","",'Data Entry'!M55)</f>
        <v xml:space="preserve"> </v>
      </c>
    </row>
    <row r="100" spans="27:39">
      <c r="AA100" s="251">
        <f>IF('Data Entry'!A56="","",'Data Entry'!A56)</f>
        <v>49</v>
      </c>
      <c r="AB100" s="251" t="str">
        <f>IF('Data Entry'!B56="","",'Data Entry'!B56)</f>
        <v/>
      </c>
      <c r="AC100" s="251">
        <f>IF('D2 BHASHA PARYAVARAN'!AC52="","",'D2 BHASHA PARYAVARAN'!AC52)</f>
        <v>0</v>
      </c>
      <c r="AD100" s="251" t="str">
        <f>IF('D2 BHASHA PARYAVARAN'!AD52="","",'D2 BHASHA PARYAVARAN'!AD52)</f>
        <v>E</v>
      </c>
      <c r="AE100" s="251">
        <f>IF('D2 GANIT'!AC52="","",'D2 GANIT'!AC52)</f>
        <v>0</v>
      </c>
      <c r="AF100" s="251" t="str">
        <f>IF('D2 GANIT'!AD52="","",'D2 GANIT'!AD52)</f>
        <v>E</v>
      </c>
      <c r="AG100" s="251">
        <f>IF('VYAKTITV VIKAS'!R52="","",'VYAKTITV VIKAS'!R52)</f>
        <v>0</v>
      </c>
      <c r="AH100" s="251" t="str">
        <f>IF('VYAKTITV VIKAS'!S52="","",'VYAKTITV VIKAS'!S52)</f>
        <v>E</v>
      </c>
      <c r="AI100" s="251">
        <f t="shared" si="2"/>
        <v>0</v>
      </c>
      <c r="AJ100" s="251" t="str">
        <f t="shared" si="3"/>
        <v>E</v>
      </c>
      <c r="AK100" s="251" t="str">
        <f>IF('Data Entry'!C56="","",'Data Entry'!C56)</f>
        <v/>
      </c>
      <c r="AL100" s="252" t="str">
        <f>IF('Data Entry'!D56="","",'Data Entry'!D56)</f>
        <v/>
      </c>
      <c r="AM100" s="251" t="str">
        <f>IF('Data Entry'!M56="","",'Data Entry'!M56)</f>
        <v xml:space="preserve"> </v>
      </c>
    </row>
    <row r="101" spans="27:39">
      <c r="AA101" s="251">
        <f>IF('Data Entry'!A57="","",'Data Entry'!A57)</f>
        <v>50</v>
      </c>
      <c r="AB101" s="251" t="str">
        <f>IF('Data Entry'!B57="","",'Data Entry'!B57)</f>
        <v/>
      </c>
      <c r="AC101" s="251">
        <f>IF('D2 BHASHA PARYAVARAN'!AC53="","",'D2 BHASHA PARYAVARAN'!AC53)</f>
        <v>0</v>
      </c>
      <c r="AD101" s="251" t="str">
        <f>IF('D2 BHASHA PARYAVARAN'!AD53="","",'D2 BHASHA PARYAVARAN'!AD53)</f>
        <v>E</v>
      </c>
      <c r="AE101" s="251">
        <f>IF('D2 GANIT'!AC53="","",'D2 GANIT'!AC53)</f>
        <v>0</v>
      </c>
      <c r="AF101" s="251" t="str">
        <f>IF('D2 GANIT'!AD53="","",'D2 GANIT'!AD53)</f>
        <v>E</v>
      </c>
      <c r="AG101" s="251">
        <f>IF('VYAKTITV VIKAS'!R53="","",'VYAKTITV VIKAS'!R53)</f>
        <v>0</v>
      </c>
      <c r="AH101" s="251" t="str">
        <f>IF('VYAKTITV VIKAS'!S53="","",'VYAKTITV VIKAS'!S53)</f>
        <v>E</v>
      </c>
      <c r="AI101" s="251">
        <f t="shared" si="2"/>
        <v>0</v>
      </c>
      <c r="AJ101" s="251" t="str">
        <f t="shared" si="3"/>
        <v>E</v>
      </c>
      <c r="AK101" s="251" t="str">
        <f>IF('Data Entry'!C57="","",'Data Entry'!C57)</f>
        <v/>
      </c>
      <c r="AL101" s="252" t="str">
        <f>IF('Data Entry'!D57="","",'Data Entry'!D57)</f>
        <v/>
      </c>
      <c r="AM101" s="251" t="str">
        <f>IF('Data Entry'!M57="","",'Data Entry'!M57)</f>
        <v xml:space="preserve"> </v>
      </c>
    </row>
    <row r="102" spans="27:39">
      <c r="AA102" s="251">
        <f>IF('Data Entry'!A58="","",'Data Entry'!A58)</f>
        <v>51</v>
      </c>
      <c r="AB102" s="251" t="str">
        <f>IF('Data Entry'!B58="","",'Data Entry'!B58)</f>
        <v/>
      </c>
      <c r="AC102" s="251">
        <f>IF('D2 BHASHA PARYAVARAN'!AC54="","",'D2 BHASHA PARYAVARAN'!AC54)</f>
        <v>0</v>
      </c>
      <c r="AD102" s="251" t="str">
        <f>IF('D2 BHASHA PARYAVARAN'!AD54="","",'D2 BHASHA PARYAVARAN'!AD54)</f>
        <v>E</v>
      </c>
      <c r="AE102" s="251">
        <f>IF('D2 GANIT'!AC54="","",'D2 GANIT'!AC54)</f>
        <v>0</v>
      </c>
      <c r="AF102" s="251" t="str">
        <f>IF('D2 GANIT'!AD54="","",'D2 GANIT'!AD54)</f>
        <v>E</v>
      </c>
      <c r="AG102" s="251">
        <f>IF('VYAKTITV VIKAS'!R54="","",'VYAKTITV VIKAS'!R54)</f>
        <v>0</v>
      </c>
      <c r="AH102" s="251" t="str">
        <f>IF('VYAKTITV VIKAS'!S54="","",'VYAKTITV VIKAS'!S54)</f>
        <v>E</v>
      </c>
      <c r="AI102" s="251">
        <f t="shared" si="2"/>
        <v>0</v>
      </c>
      <c r="AJ102" s="251" t="str">
        <f t="shared" si="3"/>
        <v>E</v>
      </c>
      <c r="AK102" s="251" t="str">
        <f>IF('Data Entry'!C58="","",'Data Entry'!C58)</f>
        <v/>
      </c>
      <c r="AL102" s="252" t="str">
        <f>IF('Data Entry'!D58="","",'Data Entry'!D58)</f>
        <v/>
      </c>
      <c r="AM102" s="251" t="str">
        <f>IF('Data Entry'!M58="","",'Data Entry'!M58)</f>
        <v xml:space="preserve"> </v>
      </c>
    </row>
    <row r="103" spans="27:39">
      <c r="AA103" s="251">
        <f>IF('Data Entry'!A59="","",'Data Entry'!A59)</f>
        <v>52</v>
      </c>
      <c r="AB103" s="251" t="str">
        <f>IF('Data Entry'!B59="","",'Data Entry'!B59)</f>
        <v/>
      </c>
      <c r="AC103" s="251">
        <f>IF('D2 BHASHA PARYAVARAN'!AC55="","",'D2 BHASHA PARYAVARAN'!AC55)</f>
        <v>0</v>
      </c>
      <c r="AD103" s="251" t="str">
        <f>IF('D2 BHASHA PARYAVARAN'!AD55="","",'D2 BHASHA PARYAVARAN'!AD55)</f>
        <v>E</v>
      </c>
      <c r="AE103" s="251">
        <f>IF('D2 GANIT'!AC55="","",'D2 GANIT'!AC55)</f>
        <v>0</v>
      </c>
      <c r="AF103" s="251" t="str">
        <f>IF('D2 GANIT'!AD55="","",'D2 GANIT'!AD55)</f>
        <v>E</v>
      </c>
      <c r="AG103" s="251">
        <f>IF('VYAKTITV VIKAS'!R55="","",'VYAKTITV VIKAS'!R55)</f>
        <v>0</v>
      </c>
      <c r="AH103" s="251" t="str">
        <f>IF('VYAKTITV VIKAS'!S55="","",'VYAKTITV VIKAS'!S55)</f>
        <v>E</v>
      </c>
      <c r="AI103" s="251">
        <f t="shared" si="2"/>
        <v>0</v>
      </c>
      <c r="AJ103" s="251" t="str">
        <f t="shared" si="3"/>
        <v>E</v>
      </c>
      <c r="AK103" s="251" t="str">
        <f>IF('Data Entry'!C59="","",'Data Entry'!C59)</f>
        <v/>
      </c>
      <c r="AL103" s="252" t="str">
        <f>IF('Data Entry'!D59="","",'Data Entry'!D59)</f>
        <v/>
      </c>
      <c r="AM103" s="251" t="str">
        <f>IF('Data Entry'!M59="","",'Data Entry'!M59)</f>
        <v xml:space="preserve"> </v>
      </c>
    </row>
    <row r="104" spans="27:39">
      <c r="AA104" s="251">
        <f>IF('Data Entry'!A60="","",'Data Entry'!A60)</f>
        <v>53</v>
      </c>
      <c r="AB104" s="251" t="str">
        <f>IF('Data Entry'!B60="","",'Data Entry'!B60)</f>
        <v/>
      </c>
      <c r="AC104" s="251">
        <f>IF('D2 BHASHA PARYAVARAN'!AC56="","",'D2 BHASHA PARYAVARAN'!AC56)</f>
        <v>0</v>
      </c>
      <c r="AD104" s="251" t="str">
        <f>IF('D2 BHASHA PARYAVARAN'!AD56="","",'D2 BHASHA PARYAVARAN'!AD56)</f>
        <v>E</v>
      </c>
      <c r="AE104" s="251">
        <f>IF('D2 GANIT'!AC56="","",'D2 GANIT'!AC56)</f>
        <v>0</v>
      </c>
      <c r="AF104" s="251" t="str">
        <f>IF('D2 GANIT'!AD56="","",'D2 GANIT'!AD56)</f>
        <v>E</v>
      </c>
      <c r="AG104" s="251">
        <f>IF('VYAKTITV VIKAS'!R56="","",'VYAKTITV VIKAS'!R56)</f>
        <v>0</v>
      </c>
      <c r="AH104" s="251" t="str">
        <f>IF('VYAKTITV VIKAS'!S56="","",'VYAKTITV VIKAS'!S56)</f>
        <v>E</v>
      </c>
      <c r="AI104" s="251">
        <f t="shared" si="2"/>
        <v>0</v>
      </c>
      <c r="AJ104" s="251" t="str">
        <f t="shared" si="3"/>
        <v>E</v>
      </c>
      <c r="AK104" s="251" t="str">
        <f>IF('Data Entry'!C60="","",'Data Entry'!C60)</f>
        <v/>
      </c>
      <c r="AL104" s="252" t="str">
        <f>IF('Data Entry'!D60="","",'Data Entry'!D60)</f>
        <v/>
      </c>
      <c r="AM104" s="251" t="str">
        <f>IF('Data Entry'!M60="","",'Data Entry'!M60)</f>
        <v xml:space="preserve"> </v>
      </c>
    </row>
    <row r="105" spans="27:39">
      <c r="AA105" s="251">
        <f>IF('Data Entry'!A61="","",'Data Entry'!A61)</f>
        <v>54</v>
      </c>
      <c r="AB105" s="251" t="str">
        <f>IF('Data Entry'!B61="","",'Data Entry'!B61)</f>
        <v/>
      </c>
      <c r="AC105" s="251">
        <f>IF('D2 BHASHA PARYAVARAN'!AC57="","",'D2 BHASHA PARYAVARAN'!AC57)</f>
        <v>0</v>
      </c>
      <c r="AD105" s="251" t="str">
        <f>IF('D2 BHASHA PARYAVARAN'!AD57="","",'D2 BHASHA PARYAVARAN'!AD57)</f>
        <v>E</v>
      </c>
      <c r="AE105" s="251">
        <f>IF('D2 GANIT'!AC57="","",'D2 GANIT'!AC57)</f>
        <v>0</v>
      </c>
      <c r="AF105" s="251" t="str">
        <f>IF('D2 GANIT'!AD57="","",'D2 GANIT'!AD57)</f>
        <v>E</v>
      </c>
      <c r="AG105" s="251">
        <f>IF('VYAKTITV VIKAS'!R57="","",'VYAKTITV VIKAS'!R57)</f>
        <v>0</v>
      </c>
      <c r="AH105" s="251" t="str">
        <f>IF('VYAKTITV VIKAS'!S57="","",'VYAKTITV VIKAS'!S57)</f>
        <v>E</v>
      </c>
      <c r="AI105" s="251">
        <f t="shared" si="2"/>
        <v>0</v>
      </c>
      <c r="AJ105" s="251" t="str">
        <f t="shared" si="3"/>
        <v>E</v>
      </c>
      <c r="AK105" s="251" t="str">
        <f>IF('Data Entry'!C61="","",'Data Entry'!C61)</f>
        <v/>
      </c>
      <c r="AL105" s="252" t="str">
        <f>IF('Data Entry'!D61="","",'Data Entry'!D61)</f>
        <v/>
      </c>
      <c r="AM105" s="251" t="str">
        <f>IF('Data Entry'!M61="","",'Data Entry'!M61)</f>
        <v xml:space="preserve"> </v>
      </c>
    </row>
    <row r="106" spans="27:39">
      <c r="AA106" s="251">
        <f>IF('Data Entry'!A62="","",'Data Entry'!A62)</f>
        <v>55</v>
      </c>
      <c r="AB106" s="251" t="str">
        <f>IF('Data Entry'!B62="","",'Data Entry'!B62)</f>
        <v/>
      </c>
      <c r="AC106" s="251">
        <f>IF('D2 BHASHA PARYAVARAN'!AC58="","",'D2 BHASHA PARYAVARAN'!AC58)</f>
        <v>0</v>
      </c>
      <c r="AD106" s="251" t="str">
        <f>IF('D2 BHASHA PARYAVARAN'!AD58="","",'D2 BHASHA PARYAVARAN'!AD58)</f>
        <v>E</v>
      </c>
      <c r="AE106" s="251">
        <f>IF('D2 GANIT'!AC58="","",'D2 GANIT'!AC58)</f>
        <v>0</v>
      </c>
      <c r="AF106" s="251" t="str">
        <f>IF('D2 GANIT'!AD58="","",'D2 GANIT'!AD58)</f>
        <v>E</v>
      </c>
      <c r="AG106" s="251">
        <f>IF('VYAKTITV VIKAS'!R58="","",'VYAKTITV VIKAS'!R58)</f>
        <v>0</v>
      </c>
      <c r="AH106" s="251" t="str">
        <f>IF('VYAKTITV VIKAS'!S58="","",'VYAKTITV VIKAS'!S58)</f>
        <v>E</v>
      </c>
      <c r="AI106" s="251">
        <f t="shared" si="2"/>
        <v>0</v>
      </c>
      <c r="AJ106" s="251" t="str">
        <f t="shared" si="3"/>
        <v>E</v>
      </c>
      <c r="AK106" s="251" t="str">
        <f>IF('Data Entry'!C62="","",'Data Entry'!C62)</f>
        <v/>
      </c>
      <c r="AL106" s="252" t="str">
        <f>IF('Data Entry'!D62="","",'Data Entry'!D62)</f>
        <v/>
      </c>
      <c r="AM106" s="251" t="str">
        <f>IF('Data Entry'!M62="","",'Data Entry'!M62)</f>
        <v xml:space="preserve"> </v>
      </c>
    </row>
    <row r="107" spans="27:39">
      <c r="AA107" s="251">
        <f>IF('Data Entry'!A63="","",'Data Entry'!A63)</f>
        <v>56</v>
      </c>
      <c r="AB107" s="251" t="str">
        <f>IF('Data Entry'!B63="","",'Data Entry'!B63)</f>
        <v/>
      </c>
      <c r="AC107" s="251">
        <f>IF('D2 BHASHA PARYAVARAN'!AC59="","",'D2 BHASHA PARYAVARAN'!AC59)</f>
        <v>0</v>
      </c>
      <c r="AD107" s="251" t="str">
        <f>IF('D2 BHASHA PARYAVARAN'!AD59="","",'D2 BHASHA PARYAVARAN'!AD59)</f>
        <v>E</v>
      </c>
      <c r="AE107" s="251">
        <f>IF('D2 GANIT'!AC59="","",'D2 GANIT'!AC59)</f>
        <v>0</v>
      </c>
      <c r="AF107" s="251" t="str">
        <f>IF('D2 GANIT'!AD59="","",'D2 GANIT'!AD59)</f>
        <v>E</v>
      </c>
      <c r="AG107" s="251">
        <f>IF('VYAKTITV VIKAS'!R59="","",'VYAKTITV VIKAS'!R59)</f>
        <v>0</v>
      </c>
      <c r="AH107" s="251" t="str">
        <f>IF('VYAKTITV VIKAS'!S59="","",'VYAKTITV VIKAS'!S59)</f>
        <v>E</v>
      </c>
      <c r="AI107" s="251">
        <f t="shared" si="2"/>
        <v>0</v>
      </c>
      <c r="AJ107" s="251" t="str">
        <f t="shared" si="3"/>
        <v>E</v>
      </c>
      <c r="AK107" s="251" t="str">
        <f>IF('Data Entry'!C63="","",'Data Entry'!C63)</f>
        <v/>
      </c>
      <c r="AL107" s="252" t="str">
        <f>IF('Data Entry'!D63="","",'Data Entry'!D63)</f>
        <v/>
      </c>
      <c r="AM107" s="251" t="str">
        <f>IF('Data Entry'!M63="","",'Data Entry'!M63)</f>
        <v xml:space="preserve"> </v>
      </c>
    </row>
    <row r="108" spans="27:39">
      <c r="AA108" s="251">
        <f>IF('Data Entry'!A64="","",'Data Entry'!A64)</f>
        <v>57</v>
      </c>
      <c r="AB108" s="251" t="str">
        <f>IF('Data Entry'!B64="","",'Data Entry'!B64)</f>
        <v/>
      </c>
      <c r="AC108" s="251">
        <f>IF('D2 BHASHA PARYAVARAN'!AC60="","",'D2 BHASHA PARYAVARAN'!AC60)</f>
        <v>0</v>
      </c>
      <c r="AD108" s="251" t="str">
        <f>IF('D2 BHASHA PARYAVARAN'!AD60="","",'D2 BHASHA PARYAVARAN'!AD60)</f>
        <v>E</v>
      </c>
      <c r="AE108" s="251">
        <f>IF('D2 GANIT'!AC60="","",'D2 GANIT'!AC60)</f>
        <v>0</v>
      </c>
      <c r="AF108" s="251" t="str">
        <f>IF('D2 GANIT'!AD60="","",'D2 GANIT'!AD60)</f>
        <v>E</v>
      </c>
      <c r="AG108" s="251">
        <f>IF('VYAKTITV VIKAS'!R60="","",'VYAKTITV VIKAS'!R60)</f>
        <v>0</v>
      </c>
      <c r="AH108" s="251" t="str">
        <f>IF('VYAKTITV VIKAS'!S60="","",'VYAKTITV VIKAS'!S60)</f>
        <v>E</v>
      </c>
      <c r="AI108" s="251">
        <f t="shared" si="2"/>
        <v>0</v>
      </c>
      <c r="AJ108" s="251" t="str">
        <f t="shared" si="3"/>
        <v>E</v>
      </c>
      <c r="AK108" s="251" t="str">
        <f>IF('Data Entry'!C64="","",'Data Entry'!C64)</f>
        <v/>
      </c>
      <c r="AL108" s="252" t="str">
        <f>IF('Data Entry'!D64="","",'Data Entry'!D64)</f>
        <v/>
      </c>
      <c r="AM108" s="251" t="str">
        <f>IF('Data Entry'!M64="","",'Data Entry'!M64)</f>
        <v xml:space="preserve"> </v>
      </c>
    </row>
    <row r="109" spans="27:39">
      <c r="AA109" s="251">
        <f>IF('Data Entry'!A65="","",'Data Entry'!A65)</f>
        <v>58</v>
      </c>
      <c r="AB109" s="251" t="str">
        <f>IF('Data Entry'!B65="","",'Data Entry'!B65)</f>
        <v/>
      </c>
      <c r="AC109" s="251">
        <f>IF('D2 BHASHA PARYAVARAN'!AC61="","",'D2 BHASHA PARYAVARAN'!AC61)</f>
        <v>0</v>
      </c>
      <c r="AD109" s="251" t="str">
        <f>IF('D2 BHASHA PARYAVARAN'!AD61="","",'D2 BHASHA PARYAVARAN'!AD61)</f>
        <v>E</v>
      </c>
      <c r="AE109" s="251">
        <f>IF('D2 GANIT'!AC61="","",'D2 GANIT'!AC61)</f>
        <v>0</v>
      </c>
      <c r="AF109" s="251" t="str">
        <f>IF('D2 GANIT'!AD61="","",'D2 GANIT'!AD61)</f>
        <v>E</v>
      </c>
      <c r="AG109" s="251">
        <f>IF('VYAKTITV VIKAS'!R61="","",'VYAKTITV VIKAS'!R61)</f>
        <v>0</v>
      </c>
      <c r="AH109" s="251" t="str">
        <f>IF('VYAKTITV VIKAS'!S61="","",'VYAKTITV VIKAS'!S61)</f>
        <v>E</v>
      </c>
      <c r="AI109" s="251">
        <f t="shared" si="2"/>
        <v>0</v>
      </c>
      <c r="AJ109" s="251" t="str">
        <f t="shared" si="3"/>
        <v>E</v>
      </c>
      <c r="AK109" s="251" t="str">
        <f>IF('Data Entry'!C65="","",'Data Entry'!C65)</f>
        <v/>
      </c>
      <c r="AL109" s="252" t="str">
        <f>IF('Data Entry'!D65="","",'Data Entry'!D65)</f>
        <v/>
      </c>
      <c r="AM109" s="251" t="str">
        <f>IF('Data Entry'!M65="","",'Data Entry'!M65)</f>
        <v xml:space="preserve"> </v>
      </c>
    </row>
    <row r="110" spans="27:39">
      <c r="AA110" s="251">
        <f>IF('Data Entry'!A66="","",'Data Entry'!A66)</f>
        <v>59</v>
      </c>
      <c r="AB110" s="251" t="str">
        <f>IF('Data Entry'!B66="","",'Data Entry'!B66)</f>
        <v/>
      </c>
      <c r="AC110" s="251">
        <f>IF('D2 BHASHA PARYAVARAN'!AC62="","",'D2 BHASHA PARYAVARAN'!AC62)</f>
        <v>0</v>
      </c>
      <c r="AD110" s="251" t="str">
        <f>IF('D2 BHASHA PARYAVARAN'!AD62="","",'D2 BHASHA PARYAVARAN'!AD62)</f>
        <v>E</v>
      </c>
      <c r="AE110" s="251">
        <f>IF('D2 GANIT'!AC62="","",'D2 GANIT'!AC62)</f>
        <v>0</v>
      </c>
      <c r="AF110" s="251" t="str">
        <f>IF('D2 GANIT'!AD62="","",'D2 GANIT'!AD62)</f>
        <v>E</v>
      </c>
      <c r="AG110" s="251">
        <f>IF('VYAKTITV VIKAS'!R62="","",'VYAKTITV VIKAS'!R62)</f>
        <v>0</v>
      </c>
      <c r="AH110" s="251" t="str">
        <f>IF('VYAKTITV VIKAS'!S62="","",'VYAKTITV VIKAS'!S62)</f>
        <v>E</v>
      </c>
      <c r="AI110" s="251">
        <f t="shared" si="2"/>
        <v>0</v>
      </c>
      <c r="AJ110" s="251" t="str">
        <f t="shared" si="3"/>
        <v>E</v>
      </c>
      <c r="AK110" s="251" t="str">
        <f>IF('Data Entry'!C66="","",'Data Entry'!C66)</f>
        <v/>
      </c>
      <c r="AL110" s="252" t="str">
        <f>IF('Data Entry'!D66="","",'Data Entry'!D66)</f>
        <v/>
      </c>
      <c r="AM110" s="251" t="str">
        <f>IF('Data Entry'!M66="","",'Data Entry'!M66)</f>
        <v xml:space="preserve"> </v>
      </c>
    </row>
    <row r="111" spans="27:39">
      <c r="AA111" s="251">
        <f>IF('Data Entry'!A67="","",'Data Entry'!A67)</f>
        <v>60</v>
      </c>
      <c r="AB111" s="251" t="str">
        <f>IF('Data Entry'!B67="","",'Data Entry'!B67)</f>
        <v/>
      </c>
      <c r="AC111" s="251">
        <f>IF('D2 BHASHA PARYAVARAN'!AC63="","",'D2 BHASHA PARYAVARAN'!AC63)</f>
        <v>0</v>
      </c>
      <c r="AD111" s="251" t="str">
        <f>IF('D2 BHASHA PARYAVARAN'!AD63="","",'D2 BHASHA PARYAVARAN'!AD63)</f>
        <v>E</v>
      </c>
      <c r="AE111" s="251">
        <f>IF('D2 GANIT'!AC63="","",'D2 GANIT'!AC63)</f>
        <v>0</v>
      </c>
      <c r="AF111" s="251" t="str">
        <f>IF('D2 GANIT'!AD63="","",'D2 GANIT'!AD63)</f>
        <v>E</v>
      </c>
      <c r="AG111" s="251">
        <f>IF('VYAKTITV VIKAS'!R63="","",'VYAKTITV VIKAS'!R63)</f>
        <v>0</v>
      </c>
      <c r="AH111" s="251" t="str">
        <f>IF('VYAKTITV VIKAS'!S63="","",'VYAKTITV VIKAS'!S63)</f>
        <v>E</v>
      </c>
      <c r="AI111" s="251">
        <f t="shared" si="2"/>
        <v>0</v>
      </c>
      <c r="AJ111" s="251" t="str">
        <f t="shared" si="3"/>
        <v>E</v>
      </c>
      <c r="AK111" s="251" t="str">
        <f>IF('Data Entry'!C67="","",'Data Entry'!C67)</f>
        <v/>
      </c>
      <c r="AL111" s="252" t="str">
        <f>IF('Data Entry'!D67="","",'Data Entry'!D67)</f>
        <v/>
      </c>
      <c r="AM111" s="251" t="str">
        <f>IF('Data Entry'!M67="","",'Data Entry'!M67)</f>
        <v xml:space="preserve"> </v>
      </c>
    </row>
  </sheetData>
  <sheetProtection algorithmName="SHA-512" hashValue="rkhE1NujXjFNmWNUiWZHoNAcR2YtqgYR7wMGxSAGet9kn4DTrMnMH4g6wHXzSTVedFEkUmnQLRDg9C89muQZGQ==" saltValue="fefynf4Ld0x/LmHZiLem/w==" spinCount="100000" sheet="1" objects="1" scenarios="1"/>
  <protectedRanges>
    <protectedRange sqref="Z8 Z10 Z12 U10 I10" name="Range1"/>
  </protectedRanges>
  <mergeCells count="45">
    <mergeCell ref="AC51:AD51"/>
    <mergeCell ref="AE51:AF51"/>
    <mergeCell ref="AG51:AH51"/>
    <mergeCell ref="AI51:AJ51"/>
    <mergeCell ref="D28:E28"/>
    <mergeCell ref="G28:I28"/>
    <mergeCell ref="P28:Q28"/>
    <mergeCell ref="S28:U28"/>
    <mergeCell ref="B29:J29"/>
    <mergeCell ref="N29:V29"/>
    <mergeCell ref="C23:D23"/>
    <mergeCell ref="F23:G23"/>
    <mergeCell ref="O23:P23"/>
    <mergeCell ref="R23:S23"/>
    <mergeCell ref="C25:D25"/>
    <mergeCell ref="E25:G25"/>
    <mergeCell ref="O25:P25"/>
    <mergeCell ref="Q25:S25"/>
    <mergeCell ref="C21:D21"/>
    <mergeCell ref="E21:F21"/>
    <mergeCell ref="H21:I21"/>
    <mergeCell ref="O21:P21"/>
    <mergeCell ref="Q21:R21"/>
    <mergeCell ref="T21:U21"/>
    <mergeCell ref="H18:I18"/>
    <mergeCell ref="T18:U18"/>
    <mergeCell ref="H19:I19"/>
    <mergeCell ref="T19:U19"/>
    <mergeCell ref="C20:D20"/>
    <mergeCell ref="H20:I20"/>
    <mergeCell ref="O20:P20"/>
    <mergeCell ref="T20:U20"/>
    <mergeCell ref="E14:F14"/>
    <mergeCell ref="Q14:R14"/>
    <mergeCell ref="H16:I16"/>
    <mergeCell ref="T16:U16"/>
    <mergeCell ref="H17:I17"/>
    <mergeCell ref="T17:U17"/>
    <mergeCell ref="G12:I12"/>
    <mergeCell ref="S12:U12"/>
    <mergeCell ref="B4:J4"/>
    <mergeCell ref="N4:V4"/>
    <mergeCell ref="Y4:AA6"/>
    <mergeCell ref="B6:J6"/>
    <mergeCell ref="N6:V6"/>
  </mergeCells>
  <conditionalFormatting sqref="Z10">
    <cfRule type="containsBlanks" dxfId="1" priority="2">
      <formula>LEN(TRIM(Z10))=0</formula>
    </cfRule>
  </conditionalFormatting>
  <conditionalFormatting sqref="Z12">
    <cfRule type="containsBlanks" dxfId="0" priority="1">
      <formula>LEN(TRIM(Z12))=0</formula>
    </cfRule>
  </conditionalFormatting>
  <dataValidations count="1">
    <dataValidation type="list" allowBlank="1" showInputMessage="1" showErrorMessage="1" sqref="Z10 Z8 Z12:Z14" xr:uid="{9DA3A7BA-F01E-42B2-907A-5347295E057E}">
      <formula1>"હા,ના"</formula1>
    </dataValidation>
  </dataValidations>
  <pageMargins left="0.35433070866141736" right="0.35" top="0.35433070866141736" bottom="0.31496062992125984" header="0.27559055118110237" footer="0.27559055118110237"/>
  <pageSetup paperSize="9" scale="87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8</vt:i4>
      </vt:variant>
    </vt:vector>
  </HeadingPairs>
  <TitlesOfParts>
    <vt:vector size="19" baseType="lpstr">
      <vt:lpstr>Index_Brijesh</vt:lpstr>
      <vt:lpstr>PROBLEMS</vt:lpstr>
      <vt:lpstr>Data Entry</vt:lpstr>
      <vt:lpstr>D2 BHASHA PARYAVARAN</vt:lpstr>
      <vt:lpstr>D2 GANIT</vt:lpstr>
      <vt:lpstr>VYAKTITV VIKAS</vt:lpstr>
      <vt:lpstr>D2</vt:lpstr>
      <vt:lpstr>D1 FRONT SIDE</vt:lpstr>
      <vt:lpstr>D1 BACK SIDE</vt:lpstr>
      <vt:lpstr>MAIN PAGE</vt:lpstr>
      <vt:lpstr>GUN PATRAK</vt:lpstr>
      <vt:lpstr>'D1 BACK SIDE'!Print_Area</vt:lpstr>
      <vt:lpstr>'D1 FRONT SIDE'!Print_Area</vt:lpstr>
      <vt:lpstr>'D2'!Print_Area</vt:lpstr>
      <vt:lpstr>'GUN PATRAK'!Print_Area</vt:lpstr>
      <vt:lpstr>'MAIN PAGE'!Print_Area</vt:lpstr>
      <vt:lpstr>'D2 BHASHA PARYAVARAN'!Print_Titles</vt:lpstr>
      <vt:lpstr>'D2 GANIT'!Print_Titles</vt:lpstr>
      <vt:lpstr>'VYAKTITV VIKAS'!Print_Titles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KUVADARA 02</dc:creator>
  <cp:lastModifiedBy>BRIJESHKUMAR PATEL</cp:lastModifiedBy>
  <cp:lastPrinted>2025-05-15T16:30:43Z</cp:lastPrinted>
  <dcterms:created xsi:type="dcterms:W3CDTF">2015-06-05T18:17:20Z</dcterms:created>
  <dcterms:modified xsi:type="dcterms:W3CDTF">2025-10-06T14:48:25Z</dcterms:modified>
</cp:coreProperties>
</file>